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203_SG SFH  SG SCF - Rapports HTT - 31122024\"/>
    </mc:Choice>
  </mc:AlternateContent>
  <xr:revisionPtr revIDLastSave="0" documentId="13_ncr:1_{E3D3ADA7-CF9E-4D15-8BA0-2C525C850B20}" xr6:coauthVersionLast="47" xr6:coauthVersionMax="47" xr10:uidLastSave="{00000000-0000-0000-0000-000000000000}"/>
  <bookViews>
    <workbookView xWindow="-120" yWindow="-120"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21" i="12"/>
  <c r="G26" i="12" s="1"/>
  <c r="G24" i="12" s="1"/>
  <c r="F21" i="12"/>
  <c r="F26" i="12" s="1"/>
  <c r="F24" i="12" s="1"/>
  <c r="E21" i="12"/>
  <c r="E26" i="12" s="1"/>
  <c r="E24" i="12" s="1"/>
  <c r="D21" i="12"/>
  <c r="D26" i="12" s="1"/>
  <c r="D24"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O27" i="11" s="1"/>
  <c r="N26" i="11"/>
  <c r="N39"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37" i="7"/>
  <c r="F27" i="7" s="1"/>
  <c r="G28" i="7"/>
  <c r="G27" i="7"/>
  <c r="G26" i="7"/>
  <c r="G25" i="7"/>
  <c r="F25" i="7"/>
  <c r="G24" i="7"/>
  <c r="G23" i="7"/>
  <c r="G22" i="7"/>
  <c r="G37" i="7" s="1"/>
  <c r="C19" i="7"/>
  <c r="C10" i="7"/>
  <c r="D313" i="6"/>
  <c r="C310" i="6"/>
  <c r="C309" i="6"/>
  <c r="C308" i="6"/>
  <c r="C304" i="6"/>
  <c r="C303" i="6"/>
  <c r="C302" i="6"/>
  <c r="D301" i="6"/>
  <c r="F299" i="6"/>
  <c r="C298" i="6"/>
  <c r="D297" i="6"/>
  <c r="C295" i="6"/>
  <c r="C294" i="6"/>
  <c r="G221" i="6"/>
  <c r="C182" i="6"/>
  <c r="C196" i="6" s="1"/>
  <c r="F180" i="6"/>
  <c r="F177" i="6"/>
  <c r="F182" i="6" s="1"/>
  <c r="D170" i="6"/>
  <c r="G169" i="6" s="1"/>
  <c r="C170" i="6"/>
  <c r="F169" i="6"/>
  <c r="G168" i="6"/>
  <c r="F168" i="6"/>
  <c r="G167" i="6"/>
  <c r="F167" i="6"/>
  <c r="F170" i="6" s="1"/>
  <c r="C159" i="6"/>
  <c r="F157" i="6"/>
  <c r="D157" i="6"/>
  <c r="D159" i="6" s="1"/>
  <c r="F141" i="6"/>
  <c r="F159" i="6" s="1"/>
  <c r="D141" i="6"/>
  <c r="D133" i="6"/>
  <c r="G131" i="6" s="1"/>
  <c r="C133" i="6"/>
  <c r="F131" i="6" s="1"/>
  <c r="D131" i="6"/>
  <c r="D115" i="6"/>
  <c r="G115" i="6" s="1"/>
  <c r="G133" i="6" s="1"/>
  <c r="D103" i="6"/>
  <c r="G102" i="6" s="1"/>
  <c r="C103" i="6"/>
  <c r="F102" i="6" s="1"/>
  <c r="G100" i="6"/>
  <c r="F100" i="6"/>
  <c r="G99" i="6"/>
  <c r="F99" i="6"/>
  <c r="G96" i="6"/>
  <c r="F96" i="6"/>
  <c r="D80" i="6"/>
  <c r="G79" i="6" s="1"/>
  <c r="C80" i="6"/>
  <c r="F79" i="6"/>
  <c r="G78" i="6"/>
  <c r="F78" i="6"/>
  <c r="G77" i="6"/>
  <c r="F77" i="6"/>
  <c r="G76" i="6"/>
  <c r="F76" i="6"/>
  <c r="F75" i="6"/>
  <c r="G74" i="6"/>
  <c r="F74" i="6"/>
  <c r="G73" i="6"/>
  <c r="F73" i="6"/>
  <c r="F80" i="6" s="1"/>
  <c r="C59" i="6"/>
  <c r="C61" i="6" s="1"/>
  <c r="O34" i="11" l="1"/>
  <c r="O28" i="11"/>
  <c r="O36" i="11"/>
  <c r="O35" i="11"/>
  <c r="F155" i="7"/>
  <c r="F162" i="7"/>
  <c r="F154" i="7"/>
  <c r="F161" i="7"/>
  <c r="F153" i="7"/>
  <c r="F160" i="7"/>
  <c r="F159" i="7"/>
  <c r="F157" i="7"/>
  <c r="F156" i="7"/>
  <c r="F149" i="7" s="1"/>
  <c r="F158" i="7"/>
  <c r="F150" i="7" s="1"/>
  <c r="O29" i="11"/>
  <c r="O37" i="11"/>
  <c r="O30" i="11"/>
  <c r="O38" i="11"/>
  <c r="O31" i="11"/>
  <c r="C39" i="6"/>
  <c r="F57" i="6"/>
  <c r="F61" i="6" s="1"/>
  <c r="F221" i="6"/>
  <c r="G170" i="6"/>
  <c r="O32" i="11"/>
  <c r="C210" i="6"/>
  <c r="C211" i="6" s="1"/>
  <c r="F196" i="6"/>
  <c r="F210" i="6" s="1"/>
  <c r="F211" i="6" s="1"/>
  <c r="G141" i="6"/>
  <c r="G157" i="6"/>
  <c r="O33" i="11"/>
  <c r="D13" i="12"/>
  <c r="D12" i="12" s="1"/>
  <c r="D30" i="12"/>
  <c r="D33" i="12"/>
  <c r="D32" i="12" s="1"/>
  <c r="F24" i="7"/>
  <c r="F28" i="7"/>
  <c r="E10" i="12"/>
  <c r="E30" i="12" s="1"/>
  <c r="E13" i="12"/>
  <c r="E12" i="12" s="1"/>
  <c r="E33" i="12"/>
  <c r="E32" i="12" s="1"/>
  <c r="F10" i="12"/>
  <c r="F30" i="12" s="1"/>
  <c r="F13" i="12"/>
  <c r="F12" i="12" s="1"/>
  <c r="F33" i="12"/>
  <c r="F32" i="12" s="1"/>
  <c r="C42" i="7"/>
  <c r="O26" i="11"/>
  <c r="G13" i="12"/>
  <c r="G12" i="12" s="1"/>
  <c r="G33" i="12"/>
  <c r="G32" i="12" s="1"/>
  <c r="F97" i="6"/>
  <c r="F103" i="6" s="1"/>
  <c r="F101" i="6"/>
  <c r="G75" i="6"/>
  <c r="G80" i="6" s="1"/>
  <c r="G101" i="6"/>
  <c r="F59" i="6"/>
  <c r="G97" i="6"/>
  <c r="G103" i="6" s="1"/>
  <c r="F115" i="6"/>
  <c r="F133" i="6" s="1"/>
  <c r="F98" i="6"/>
  <c r="C190" i="6"/>
  <c r="C220" i="6"/>
  <c r="F22" i="7"/>
  <c r="F26" i="7"/>
  <c r="G98" i="6"/>
  <c r="F23" i="7"/>
  <c r="C48" i="6" l="1"/>
  <c r="D46" i="6"/>
  <c r="O39" i="11"/>
  <c r="F190" i="6"/>
  <c r="C319" i="6"/>
  <c r="G159" i="6"/>
  <c r="C39" i="7"/>
  <c r="F39" i="7" s="1"/>
  <c r="F40" i="7"/>
  <c r="F41" i="7"/>
  <c r="F151" i="7"/>
  <c r="F37" i="7"/>
  <c r="G220" i="6"/>
  <c r="G223" i="6" s="1"/>
  <c r="F220" i="6"/>
  <c r="F223" i="6" s="1"/>
  <c r="C223" i="6"/>
  <c r="F148" i="7"/>
  <c r="F152" i="7" s="1"/>
  <c r="F42" i="7" l="1"/>
</calcChain>
</file>

<file path=xl/sharedStrings.xml><?xml version="1.0" encoding="utf-8"?>
<sst xmlns="http://schemas.openxmlformats.org/spreadsheetml/2006/main" count="1491" uniqueCount="1158">
  <si>
    <t>Harmonised Transparency Template</t>
  </si>
  <si>
    <t>2024 Version</t>
  </si>
  <si>
    <t>France</t>
  </si>
  <si>
    <t>Société Générale SCF</t>
  </si>
  <si>
    <t>Reporting Date: 31/12/24</t>
  </si>
  <si>
    <t>Cut-off Date: 31/12/24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</si>
  <si>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</si>
  <si>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</si>
  <si>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</si>
  <si>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</si>
  <si>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</si>
  <si>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</si>
  <si>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</si>
  <si>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</si>
  <si>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</si>
  <si>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</si>
  <si>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</si>
  <si>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</si>
  <si>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</si>
  <si>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</si>
  <si>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</si>
  <si>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</si>
  <si>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</si>
  <si>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</si>
  <si>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</si>
  <si>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</si>
  <si>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</si>
  <si>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</si>
  <si>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</si>
  <si>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</si>
  <si>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</si>
  <si>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</si>
  <si>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</si>
  <si>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</si>
  <si>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</si>
  <si>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</si>
  <si>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</si>
  <si>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31/12/24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</si>
  <si>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</si>
  <si>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</si>
  <si>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</si>
  <si>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</si>
  <si>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</si>
  <si>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</si>
  <si>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</si>
  <si>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</si>
  <si>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</si>
  <si>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</si>
  <si>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</si>
  <si>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</si>
  <si>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</si>
  <si>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</si>
  <si>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</si>
  <si>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</si>
  <si>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</si>
  <si>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</si>
  <si>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</si>
  <si>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</si>
  <si>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</si>
  <si>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</si>
  <si>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</si>
  <si>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</si>
  <si>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</si>
  <si>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</si>
  <si>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</si>
  <si>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</si>
  <si>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</si>
  <si>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</si>
  <si>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</si>
  <si>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</si>
  <si>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</si>
  <si>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</si>
  <si>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</si>
  <si>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</si>
  <si>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</si>
  <si>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</si>
  <si>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</si>
  <si>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</si>
  <si>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</si>
  <si>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</si>
  <si>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</si>
  <si>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</si>
  <si>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</si>
  <si>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</si>
  <si>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</si>
  <si>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</si>
  <si>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</si>
  <si>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</si>
  <si>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</si>
  <si>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</si>
  <si>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</si>
  <si>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</si>
  <si>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</si>
  <si>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</si>
  <si>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</si>
  <si>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</si>
  <si>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</si>
  <si>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</si>
  <si>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</si>
  <si>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</si>
  <si>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</si>
  <si>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</si>
  <si>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</si>
  <si>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</si>
  <si>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</si>
  <si>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</si>
  <si>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</si>
  <si>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</si>
  <si>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</si>
  <si>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</si>
  <si>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</si>
  <si>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</si>
  <si>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</si>
  <si>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</si>
  <si>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</si>
  <si>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</si>
  <si>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</si>
  <si>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</si>
  <si>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</si>
  <si>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</si>
  <si>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</si>
  <si>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</si>
  <si>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</si>
  <si>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</si>
  <si>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</si>
  <si>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</si>
  <si>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</si>
  <si>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</si>
  <si>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</si>
  <si>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</si>
  <si>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</si>
  <si>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</si>
  <si>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</si>
  <si>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</si>
  <si>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</si>
  <si>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</si>
  <si>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</si>
  <si>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</si>
  <si>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</si>
  <si>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</si>
  <si>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</si>
  <si>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</si>
  <si>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</si>
  <si>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</si>
  <si>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</si>
  <si>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</si>
  <si>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</si>
  <si>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</si>
  <si>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</si>
  <si>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</si>
  <si>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</si>
  <si>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</si>
  <si>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</si>
  <si>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</si>
  <si>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</si>
  <si>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</si>
  <si>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</si>
  <si>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</si>
  <si>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</si>
  <si>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</si>
  <si>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</si>
  <si>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</si>
  <si>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</si>
  <si>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</si>
  <si>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</si>
  <si>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</si>
  <si>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</si>
  <si>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</si>
  <si>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</si>
  <si>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</si>
  <si>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</si>
  <si>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</si>
  <si>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</si>
  <si>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</si>
  <si>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</si>
  <si>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</si>
  <si>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</si>
  <si>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</si>
  <si>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</si>
  <si>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</si>
  <si>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</si>
  <si>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</si>
  <si>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</si>
  <si>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</si>
  <si>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</si>
  <si>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</si>
  <si>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</si>
  <si>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</si>
  <si>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</si>
  <si>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</si>
  <si>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</si>
  <si>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</si>
  <si>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</si>
  <si>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</si>
  <si>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</si>
  <si>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</si>
  <si>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</si>
  <si>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</si>
  <si>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</si>
  <si>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</si>
  <si>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</si>
  <si>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</si>
  <si>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</si>
  <si>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</si>
  <si>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</si>
  <si>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</si>
  <si>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</si>
  <si>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</si>
  <si>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</si>
  <si>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</si>
  <si>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</si>
  <si>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</si>
  <si>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</si>
  <si>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</si>
  <si>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</si>
  <si>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</si>
  <si>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</si>
  <si>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</si>
  <si>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</si>
  <si>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</si>
  <si>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</si>
  <si>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</si>
  <si>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</si>
  <si>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</si>
  <si>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</si>
  <si>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</si>
  <si>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</si>
  <si>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</si>
  <si>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</si>
  <si>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</si>
  <si>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</si>
  <si>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</si>
  <si>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</si>
  <si>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</si>
  <si>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</si>
  <si>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</si>
  <si>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</si>
  <si>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</si>
  <si>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</si>
  <si>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</si>
  <si>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</si>
  <si>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</si>
  <si>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</si>
  <si>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</si>
  <si>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</si>
  <si>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</si>
  <si>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</si>
  <si>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</si>
  <si>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</si>
  <si>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</si>
  <si>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</si>
  <si>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</si>
  <si>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</si>
  <si>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</si>
  <si>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</si>
  <si>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</si>
  <si>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</si>
  <si>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</si>
  <si>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</si>
  <si>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</si>
  <si>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</si>
  <si>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</si>
  <si>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</si>
  <si>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</si>
  <si>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</si>
  <si>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</si>
  <si>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</si>
  <si>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</si>
  <si>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</si>
  <si>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</si>
  <si>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</si>
  <si>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</si>
  <si>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</si>
  <si>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</si>
  <si>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</si>
  <si>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</si>
  <si>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</si>
  <si>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</si>
  <si>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</si>
  <si>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</si>
  <si>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</si>
  <si>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</si>
  <si>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</si>
  <si>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</si>
  <si>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</si>
  <si>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</si>
  <si>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</si>
  <si>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</si>
  <si>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</si>
  <si>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</si>
  <si>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</si>
  <si>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</si>
  <si>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</si>
  <si>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</si>
  <si>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</si>
  <si>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</si>
  <si>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</si>
  <si>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</si>
  <si>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</si>
  <si>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</si>
  <si>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</si>
  <si>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</si>
  <si>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</si>
  <si>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</si>
  <si>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</si>
  <si>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</si>
  <si>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</si>
  <si>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</si>
  <si>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</si>
  <si>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</si>
  <si>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</si>
  <si>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</si>
  <si>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</si>
  <si>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</si>
  <si>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</si>
  <si>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</si>
  <si>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</si>
  <si>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</si>
  <si>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</si>
  <si>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</si>
  <si>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</si>
  <si>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</si>
  <si>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</si>
  <si>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</si>
  <si>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</si>
  <si>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</si>
  <si>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</si>
  <si>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</si>
  <si>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</si>
  <si>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</si>
  <si>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</si>
  <si>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</si>
  <si>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</si>
  <si>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</si>
  <si>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</si>
  <si>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</si>
  <si>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</si>
  <si>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</si>
  <si>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</si>
  <si>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</si>
  <si>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</si>
  <si>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</si>
  <si>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</si>
  <si>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</si>
  <si>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</si>
  <si>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</si>
  <si>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</si>
  <si>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</si>
  <si>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</si>
  <si>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</si>
  <si>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</si>
  <si>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</si>
  <si>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</si>
  <si>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</si>
  <si>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</si>
  <si>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</si>
  <si>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</si>
  <si>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</si>
  <si>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</si>
  <si>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</si>
  <si>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</si>
  <si>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</si>
  <si>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</si>
  <si>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</si>
  <si>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</si>
  <si>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</si>
  <si>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</si>
  <si>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</si>
  <si>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</si>
  <si>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</si>
  <si>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</si>
  <si>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</si>
  <si>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</si>
  <si>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</si>
  <si>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</si>
  <si>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</si>
  <si>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</si>
  <si>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</si>
  <si>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</si>
  <si>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</si>
  <si>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</si>
  <si>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</si>
  <si>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</si>
  <si>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</si>
  <si>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</si>
  <si>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</si>
  <si>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</si>
  <si>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</si>
  <si>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</si>
  <si>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</si>
  <si>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</si>
  <si>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</si>
  <si>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</si>
  <si>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</si>
  <si>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</si>
  <si>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</si>
  <si>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</si>
  <si>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</si>
  <si>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</si>
  <si>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</si>
  <si>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</si>
  <si>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</si>
  <si>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</si>
  <si>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</si>
  <si>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</si>
  <si>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</si>
  <si>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</si>
  <si>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</si>
  <si>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</si>
  <si>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</si>
  <si>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</si>
  <si>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</si>
  <si>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</si>
  <si>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</si>
  <si>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</si>
  <si>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</si>
  <si>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</si>
  <si>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</si>
  <si>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</si>
  <si>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</si>
  <si>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</si>
  <si>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</si>
  <si>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</si>
  <si>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</si>
  <si>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</si>
  <si>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</si>
  <si>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</si>
  <si>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</si>
  <si>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</si>
  <si>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</si>
  <si>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</si>
  <si>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</si>
  <si>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</si>
  <si>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</si>
  <si>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</si>
  <si>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</si>
  <si>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</si>
  <si>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</si>
  <si>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</si>
  <si>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</si>
  <si>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</si>
  <si>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</si>
  <si>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</si>
  <si>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</si>
  <si>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</si>
  <si>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</si>
  <si>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</si>
  <si>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</si>
  <si>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</si>
  <si>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</si>
  <si>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</si>
  <si>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</si>
  <si>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</si>
  <si>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</si>
  <si>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</si>
  <si>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</si>
  <si>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</si>
  <si>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</si>
  <si>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</si>
  <si>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</si>
  <si>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</si>
  <si>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</si>
  <si>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</si>
  <si>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</si>
  <si>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</si>
  <si>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</si>
  <si>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</si>
  <si>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</si>
  <si>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</si>
  <si>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</si>
  <si>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</si>
  <si>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</si>
  <si>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</si>
  <si>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</si>
  <si>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</si>
  <si>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</si>
  <si>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</si>
  <si>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</si>
  <si>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</si>
  <si>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</si>
  <si>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</si>
  <si>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</si>
  <si>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</si>
  <si>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</si>
  <si>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</si>
  <si>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</si>
  <si>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</si>
  <si>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</si>
  <si>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</si>
  <si>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</si>
  <si>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</si>
  <si>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</si>
  <si>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</si>
  <si>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</si>
  <si>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</si>
  <si>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</si>
  <si>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</si>
  <si>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</si>
  <si>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</si>
  <si>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</si>
  <si>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</si>
  <si>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</si>
  <si>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</si>
  <si>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</si>
  <si>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</si>
  <si>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</si>
  <si>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</si>
  <si>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</si>
  <si>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</si>
  <si>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</si>
  <si>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</si>
  <si>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</si>
  <si>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</si>
  <si>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</si>
  <si>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</si>
  <si>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</si>
  <si>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</si>
  <si>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</si>
  <si>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</si>
  <si>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</si>
  <si>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</si>
  <si>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</si>
  <si>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</si>
  <si>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</si>
  <si>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</si>
  <si>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</si>
  <si>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</si>
  <si>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</si>
  <si>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</si>
  <si>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</si>
  <si>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</si>
  <si>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</si>
  <si>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</si>
  <si>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</si>
  <si>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</si>
  <si>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</si>
  <si>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</si>
  <si>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</si>
  <si>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</si>
  <si>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</si>
  <si>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</si>
  <si>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</si>
  <si>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</si>
  <si>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</si>
  <si>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</si>
  <si>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</si>
  <si>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</si>
  <si>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</si>
  <si>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</si>
  <si>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</si>
  <si>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</si>
  <si>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</si>
  <si>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</si>
  <si>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</si>
  <si>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</si>
  <si>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</si>
  <si>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</si>
  <si>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</si>
  <si>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</si>
  <si>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</si>
  <si>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</si>
  <si>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</si>
  <si>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</si>
  <si>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</si>
  <si>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</si>
  <si>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</si>
  <si>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</si>
  <si>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</si>
  <si>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</si>
  <si>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</si>
  <si>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</si>
  <si>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</si>
  <si>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</si>
  <si>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</si>
  <si>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</si>
  <si>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</si>
  <si>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</si>
  <si>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</si>
  <si>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</si>
  <si>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</si>
  <si>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</si>
  <si>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</si>
  <si>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</si>
  <si>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</si>
  <si>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</si>
  <si>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</si>
  <si>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</si>
  <si>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</si>
  <si>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</si>
  <si>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</si>
  <si>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</si>
  <si>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</si>
  <si>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</si>
  <si>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</si>
  <si>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</si>
  <si>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</si>
  <si>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</si>
  <si>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</si>
  <si>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</si>
  <si>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</si>
  <si>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</si>
  <si>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</si>
  <si>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</si>
  <si>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</si>
  <si>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</si>
  <si>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</si>
  <si>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</si>
  <si>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</si>
  <si>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</si>
  <si>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</si>
  <si>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</si>
  <si>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</si>
  <si>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</si>
  <si>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</si>
  <si>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</si>
  <si>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</si>
  <si>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</si>
  <si>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</si>
  <si>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</si>
  <si>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</si>
  <si>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</si>
  <si>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</si>
  <si>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</si>
  <si>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</si>
  <si>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</si>
  <si>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</si>
  <si>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</si>
  <si>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</si>
  <si>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</si>
  <si>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</si>
  <si>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</si>
  <si>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</si>
  <si>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</si>
  <si>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</si>
  <si>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</si>
  <si>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</si>
  <si>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</si>
  <si>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</si>
  <si>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</si>
  <si>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</si>
  <si>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</si>
  <si>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</si>
  <si>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</si>
  <si>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</si>
  <si>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</si>
  <si>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</si>
  <si>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</si>
  <si>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</si>
  <si>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</si>
  <si>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</si>
  <si>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</si>
  <si>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</si>
  <si>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</si>
  <si>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</si>
  <si>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</si>
  <si>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</si>
  <si>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</si>
  <si>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</si>
  <si>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</si>
  <si>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</si>
  <si>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</si>
  <si>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</si>
  <si>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</si>
  <si>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</si>
  <si>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</si>
  <si>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</si>
  <si>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</si>
  <si>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</si>
  <si>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</si>
  <si>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</si>
  <si>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</si>
  <si>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</si>
  <si>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</si>
  <si>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</si>
  <si>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</si>
  <si>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</si>
  <si>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</si>
  <si>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</si>
  <si>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</si>
  <si>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</si>
  <si>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</si>
  <si>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</si>
  <si>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</si>
  <si>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</si>
  <si>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</si>
  <si>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</si>
  <si>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</si>
  <si>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</si>
  <si>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</si>
  <si>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</si>
  <si>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</si>
  <si>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</si>
  <si>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</si>
  <si>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</si>
  <si>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</si>
  <si>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</si>
  <si>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</si>
  <si>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</si>
  <si>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</si>
  <si>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</si>
  <si>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</si>
  <si>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</si>
  <si>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</si>
  <si>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</si>
  <si>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</si>
  <si>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</si>
  <si>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</si>
  <si>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</si>
  <si>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</si>
  <si>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</si>
  <si>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</si>
  <si>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</si>
  <si>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</si>
  <si>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</si>
  <si>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</si>
  <si>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</si>
  <si>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</si>
  <si>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</si>
  <si>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</si>
  <si>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</si>
  <si>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</si>
  <si>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</si>
  <si>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</si>
  <si>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</si>
  <si>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</si>
  <si>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</si>
  <si>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</si>
  <si>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</si>
  <si>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</si>
  <si>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</si>
  <si>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</si>
  <si>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</si>
  <si>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</si>
  <si>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</si>
  <si>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</si>
  <si>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</si>
  <si>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</si>
  <si>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</si>
  <si>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</si>
  <si>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</si>
  <si>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</si>
  <si>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</si>
  <si>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</si>
  <si>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</si>
  <si>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</si>
  <si>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</si>
  <si>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</si>
  <si>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</si>
  <si>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</si>
  <si>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</si>
  <si>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</si>
  <si>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</si>
  <si>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</si>
  <si>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</si>
  <si>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</si>
  <si>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</si>
  <si>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</si>
  <si>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</si>
  <si>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</si>
  <si>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</si>
  <si>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</si>
  <si>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</si>
  <si>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</si>
  <si>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</si>
  <si>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</si>
  <si>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</si>
  <si>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</si>
  <si>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</si>
  <si>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</si>
  <si>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</si>
  <si>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</si>
  <si>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</si>
  <si>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</si>
  <si>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</si>
  <si>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</si>
  <si>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</si>
  <si>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</si>
  <si>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</si>
  <si>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</si>
  <si>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</si>
  <si>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</si>
  <si>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</si>
  <si>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</si>
  <si>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</si>
  <si>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</si>
  <si>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</si>
  <si>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</si>
  <si>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</si>
  <si>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</si>
  <si>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</si>
  <si>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</si>
  <si>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</si>
  <si>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</si>
  <si>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</si>
  <si>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</si>
  <si>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</si>
  <si>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</si>
  <si>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</si>
  <si>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</si>
  <si>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</si>
  <si>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</si>
  <si>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</si>
  <si>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</si>
  <si>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</si>
  <si>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</si>
  <si>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</si>
  <si>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</si>
  <si>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</si>
  <si>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</si>
  <si>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</si>
  <si>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</si>
  <si>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</si>
  <si>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</si>
  <si>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</si>
  <si>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</si>
  <si>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</si>
  <si>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</si>
  <si>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</si>
  <si>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</si>
  <si>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</si>
  <si>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</si>
  <si>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</si>
  <si>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</si>
  <si>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</si>
  <si>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</si>
  <si>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</si>
  <si>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</si>
  <si>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</si>
  <si>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</si>
  <si>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</si>
  <si>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</si>
  <si>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</si>
  <si>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</si>
  <si>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</si>
  <si>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</si>
  <si>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</si>
  <si>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</si>
  <si>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</si>
  <si>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</si>
  <si>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</si>
  <si>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</si>
  <si>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</si>
  <si>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</si>
  <si>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</si>
  <si>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</si>
  <si>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</si>
  <si>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</si>
  <si>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</si>
  <si>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</si>
  <si>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</si>
  <si>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</si>
  <si>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</si>
  <si>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</si>
  <si>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</si>
  <si>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</si>
  <si>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</si>
  <si>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</si>
  <si>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</si>
  <si>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</si>
  <si>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</si>
  <si>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</si>
  <si>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</si>
  <si>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</si>
  <si>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</si>
  <si>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</si>
  <si>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</si>
  <si>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</si>
  <si>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</si>
  <si>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</si>
  <si>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</si>
  <si>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</si>
  <si>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</si>
  <si>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</si>
  <si>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</si>
  <si>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</si>
  <si>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</si>
  <si>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</si>
  <si>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</si>
  <si>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</si>
  <si>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</si>
  <si>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</si>
  <si>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</si>
  <si>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</si>
  <si>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</si>
  <si>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</si>
  <si>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</si>
  <si>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</si>
  <si>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</si>
  <si>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</si>
  <si>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</si>
  <si>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</si>
  <si>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</si>
  <si>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</si>
  <si>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</si>
  <si>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</si>
  <si>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</si>
  <si>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</si>
  <si>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</si>
  <si>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</si>
  <si>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</si>
  <si>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</si>
  <si>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</si>
  <si>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</si>
  <si>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</si>
  <si>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</si>
  <si>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</si>
  <si>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</si>
  <si>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</si>
  <si>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</si>
  <si>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</si>
  <si>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</si>
  <si>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</si>
  <si>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</si>
  <si>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</si>
  <si>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</si>
  <si>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</si>
  <si>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</si>
  <si>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</si>
  <si>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</si>
  <si>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</si>
  <si>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</si>
  <si>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</si>
  <si>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</si>
  <si>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</si>
  <si>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</si>
  <si>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</si>
  <si>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</si>
  <si>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</si>
  <si>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</si>
  <si>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</si>
  <si>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</si>
  <si>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</si>
  <si>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</si>
  <si>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</si>
  <si>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</si>
  <si>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</si>
  <si>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</si>
  <si>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</si>
  <si>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</si>
  <si>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</si>
  <si>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</si>
  <si>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</si>
  <si>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</si>
  <si>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</si>
  <si>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</si>
  <si>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</si>
  <si>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</si>
  <si>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</si>
  <si>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</si>
  <si>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</si>
  <si>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</si>
  <si>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</si>
  <si>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</si>
  <si>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</si>
  <si>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</si>
  <si>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</si>
  <si>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</si>
  <si>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</si>
  <si>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</si>
  <si>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</si>
  <si>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</si>
  <si>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</si>
  <si>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</si>
  <si>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</si>
  <si>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</si>
  <si>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</si>
  <si>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</si>
  <si>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</si>
  <si>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</si>
  <si>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</si>
  <si>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</si>
  <si>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</si>
  <si>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</si>
  <si>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</si>
  <si>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</si>
  <si>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</si>
  <si>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</si>
  <si>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</si>
  <si>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</si>
  <si>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</si>
  <si>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</si>
  <si>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</si>
  <si>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</si>
  <si>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</si>
  <si>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</si>
  <si>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</si>
  <si>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</si>
  <si>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</si>
  <si>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</si>
  <si>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</si>
  <si>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</si>
  <si>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</si>
  <si>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</si>
  <si>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</si>
  <si>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</si>
  <si>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</si>
  <si>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</si>
  <si>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</si>
  <si>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</si>
  <si>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</si>
  <si>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</si>
  <si>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</si>
  <si>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</si>
  <si>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</si>
  <si>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</si>
  <si>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</si>
  <si>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</si>
  <si>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</si>
  <si>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</si>
  <si>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</si>
  <si>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</si>
  <si>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</si>
  <si>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</si>
  <si>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</si>
  <si>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</si>
  <si>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</si>
  <si>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</si>
  <si>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</si>
  <si>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</si>
  <si>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</si>
  <si>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</si>
  <si>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</si>
  <si>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</si>
  <si>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</si>
  <si>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</si>
  <si>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</si>
  <si>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</si>
  <si>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</si>
  <si>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</si>
  <si>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</si>
  <si>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</si>
  <si>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</si>
  <si>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</si>
  <si>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</si>
  <si>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</si>
  <si>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</si>
  <si>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</si>
  <si>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</si>
  <si>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</si>
  <si>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</si>
  <si>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</si>
  <si>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</si>
  <si>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</si>
  <si>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</si>
  <si>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</si>
  <si>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</si>
  <si>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</si>
  <si>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</si>
  <si>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</si>
  <si>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</si>
  <si>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</si>
  <si>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</si>
  <si>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</si>
  <si>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</si>
  <si>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</si>
  <si>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</si>
  <si>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</si>
  <si>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</si>
  <si>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</si>
  <si>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</si>
  <si>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</si>
  <si>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</si>
  <si>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</si>
  <si>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</si>
  <si>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</si>
  <si>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</si>
  <si>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</si>
  <si>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</si>
  <si>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</si>
  <si>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</si>
  <si>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</si>
  <si>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</si>
  <si>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</si>
  <si>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</si>
  <si>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</si>
  <si>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</si>
  <si>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</si>
  <si>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</si>
  <si>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</si>
  <si>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</si>
  <si>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</si>
  <si>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</si>
  <si>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</si>
  <si>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</si>
  <si>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</si>
  <si>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</si>
  <si>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</si>
  <si>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</si>
  <si>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</si>
  <si>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</si>
  <si>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</si>
  <si>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</si>
  <si>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</si>
  <si>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</si>
  <si>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</si>
  <si>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</si>
  <si>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</si>
  <si>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</si>
  <si>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</si>
  <si>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</si>
  <si>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</si>
  <si>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</si>
  <si>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</si>
  <si>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</si>
  <si>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</si>
  <si>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</si>
  <si>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</si>
  <si>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</si>
  <si>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</si>
  <si>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</si>
  <si>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</si>
  <si>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</si>
  <si>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</si>
  <si>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</si>
  <si>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</si>
  <si>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</si>
  <si>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</si>
  <si>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</si>
  <si>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</si>
  <si>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</si>
  <si>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</si>
  <si>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</si>
  <si>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</si>
  <si>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</si>
  <si>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</si>
  <si>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</si>
  <si>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</si>
  <si>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</si>
  <si>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</si>
  <si>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</si>
  <si>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</si>
  <si>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</si>
  <si>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</si>
  <si>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</si>
  <si>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</si>
  <si>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</si>
  <si>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</si>
  <si>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</si>
  <si>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</si>
  <si>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</si>
  <si>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</si>
  <si>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</si>
  <si>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</si>
  <si>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</si>
  <si>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</si>
  <si>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</si>
  <si>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</si>
  <si>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</si>
  <si>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</si>
  <si>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</si>
  <si>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</si>
  <si>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</si>
  <si>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</si>
  <si>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</si>
  <si>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</si>
  <si>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</si>
  <si>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</si>
  <si>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CPR=0.87%;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</si>
</sst>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34" fillId="0" borderId="5" xfId="0" applyFont="1" applyBorder="1" applyAlignment="1" applyProtection="1">
      <alignment horizontal="center" wrapText="1"/>
    </xf>
    <xf numFmtId="169" fontId="34" fillId="0" borderId="70" xfId="9" applyNumberFormat="1" applyFont="1" applyBorder="1" applyAlignment="1" applyProtection="1">
      <alignment horizontal="right" vertical="center" inden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M10" sqref="M10"/>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opLeftCell="A143" zoomScaleNormal="100" workbookViewId="0">
      <selection activeCell="A146" sqref="A146"/>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5.5703125" bestFit="1" customWidth="1"/>
    <col min="5" max="5" width="6.7109375" customWidth="1"/>
    <col min="6" max="6" width="32.710937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0"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2"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2" customFormat="1" x14ac:dyDescent="0.25">
      <c r="A28" s="26" t="s">
        <v>48</v>
      </c>
      <c r="B28" s="375" t="s">
        <v>49</v>
      </c>
      <c r="C28" s="26" t="s">
        <v>50</v>
      </c>
      <c r="D28" s="40"/>
      <c r="E28" s="40"/>
      <c r="F28" s="40"/>
      <c r="G28" s="20"/>
    </row>
    <row r="29" spans="1:7" s="372" customFormat="1" x14ac:dyDescent="0.25">
      <c r="A29" s="26" t="s">
        <v>51</v>
      </c>
      <c r="B29" s="375"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5"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18030.777414505817</v>
      </c>
      <c r="D39" s="26"/>
      <c r="E39" s="26"/>
      <c r="F39" s="40"/>
      <c r="G39" s="20"/>
    </row>
    <row r="40" spans="1:7" x14ac:dyDescent="0.25">
      <c r="A40" s="26" t="s">
        <v>67</v>
      </c>
      <c r="B40" s="40" t="s">
        <v>68</v>
      </c>
      <c r="C40" s="47">
        <v>12150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0.40901460201693979</v>
      </c>
      <c r="E46" s="50"/>
      <c r="F46" s="50">
        <v>7.4999999999999997E-2</v>
      </c>
      <c r="G46" s="264" t="s">
        <v>83</v>
      </c>
    </row>
    <row r="47" spans="1:7" s="382" customFormat="1" x14ac:dyDescent="0.25">
      <c r="A47" s="26"/>
      <c r="B47" s="40"/>
      <c r="C47" s="50"/>
      <c r="D47" s="50"/>
      <c r="E47" s="50"/>
      <c r="F47" s="50"/>
      <c r="G47" s="264"/>
    </row>
    <row r="48" spans="1:7" s="382" customFormat="1" x14ac:dyDescent="0.25">
      <c r="A48" s="26" t="s">
        <v>84</v>
      </c>
      <c r="B48" s="383" t="s">
        <v>85</v>
      </c>
      <c r="C48" s="47">
        <f>C39-C40</f>
        <v>5880.7774145058174</v>
      </c>
      <c r="D48" s="50"/>
      <c r="E48" s="50"/>
      <c r="F48" s="50"/>
      <c r="G48" s="264"/>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17689.945352373827</v>
      </c>
      <c r="D57" s="26"/>
      <c r="E57" s="52"/>
      <c r="F57" s="53">
        <f>C57/C$61</f>
        <v>0.98109720649882848</v>
      </c>
      <c r="G57" s="54"/>
    </row>
    <row r="58" spans="1:7" x14ac:dyDescent="0.25">
      <c r="A58" s="26" t="s">
        <v>100</v>
      </c>
      <c r="B58" s="40" t="s">
        <v>101</v>
      </c>
      <c r="C58" s="47"/>
      <c r="D58" s="26"/>
      <c r="E58" s="52"/>
      <c r="F58" s="53"/>
      <c r="G58" s="54"/>
    </row>
    <row r="59" spans="1:7" x14ac:dyDescent="0.25">
      <c r="A59" s="26" t="s">
        <v>102</v>
      </c>
      <c r="B59" s="40" t="s">
        <v>103</v>
      </c>
      <c r="C59" s="47">
        <f>C182</f>
        <v>340.83206213199054</v>
      </c>
      <c r="D59" s="26"/>
      <c r="E59" s="52"/>
      <c r="F59" s="53">
        <f>C59/C$61</f>
        <v>1.8902793501171505E-2</v>
      </c>
      <c r="G59" s="54"/>
    </row>
    <row r="60" spans="1:7" x14ac:dyDescent="0.25">
      <c r="A60" s="26" t="s">
        <v>104</v>
      </c>
      <c r="B60" s="26" t="s">
        <v>105</v>
      </c>
      <c r="C60" s="47"/>
      <c r="D60" s="26"/>
      <c r="E60" s="52"/>
      <c r="F60" s="53"/>
      <c r="G60" s="54"/>
    </row>
    <row r="61" spans="1:7" x14ac:dyDescent="0.25">
      <c r="A61" s="26" t="s">
        <v>106</v>
      </c>
      <c r="B61" s="55" t="s">
        <v>107</v>
      </c>
      <c r="C61" s="56">
        <f>C57+C59</f>
        <v>18030.777414505817</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6.1512227451204877</v>
      </c>
      <c r="D69" s="62">
        <v>5.8965170925893462</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1998.5280978624555</v>
      </c>
      <c r="D73" s="47">
        <v>2135.0432527126814</v>
      </c>
      <c r="E73" s="65"/>
      <c r="F73" s="53">
        <f>C73/C$80</f>
        <v>0.11297549732217958</v>
      </c>
      <c r="G73" s="53">
        <f>D73/D$80</f>
        <v>0.12069261049547661</v>
      </c>
    </row>
    <row r="74" spans="1:7" x14ac:dyDescent="0.25">
      <c r="A74" s="26" t="s">
        <v>126</v>
      </c>
      <c r="B74" s="65" t="s">
        <v>127</v>
      </c>
      <c r="C74" s="47">
        <v>1895.7866692605126</v>
      </c>
      <c r="D74" s="47">
        <v>1998.2709463114049</v>
      </c>
      <c r="E74" s="65"/>
      <c r="F74" s="53">
        <f t="shared" ref="F74:F79" si="0">C74/C$80</f>
        <v>0.10716759099136024</v>
      </c>
      <c r="G74" s="53">
        <f t="shared" ref="G74:G79" si="1">D74/D$80</f>
        <v>0.11296096071176205</v>
      </c>
    </row>
    <row r="75" spans="1:7" x14ac:dyDescent="0.25">
      <c r="A75" s="26" t="s">
        <v>128</v>
      </c>
      <c r="B75" s="65" t="s">
        <v>129</v>
      </c>
      <c r="C75" s="47">
        <v>1746.9938474453754</v>
      </c>
      <c r="D75" s="47">
        <v>1819.7353632894208</v>
      </c>
      <c r="E75" s="65"/>
      <c r="F75" s="53">
        <f t="shared" si="0"/>
        <v>9.8756429266631515E-2</v>
      </c>
      <c r="G75" s="53">
        <f t="shared" si="1"/>
        <v>0.10286845998425809</v>
      </c>
    </row>
    <row r="76" spans="1:7" x14ac:dyDescent="0.25">
      <c r="A76" s="26" t="s">
        <v>130</v>
      </c>
      <c r="B76" s="65" t="s">
        <v>131</v>
      </c>
      <c r="C76" s="47">
        <v>1692.7209143878454</v>
      </c>
      <c r="D76" s="47">
        <v>1736.6893280030679</v>
      </c>
      <c r="E76" s="65"/>
      <c r="F76" s="53">
        <f t="shared" si="0"/>
        <v>9.5688415557009007E-2</v>
      </c>
      <c r="G76" s="53">
        <f t="shared" si="1"/>
        <v>9.8173921465062E-2</v>
      </c>
    </row>
    <row r="77" spans="1:7" x14ac:dyDescent="0.25">
      <c r="A77" s="26" t="s">
        <v>132</v>
      </c>
      <c r="B77" s="65" t="s">
        <v>133</v>
      </c>
      <c r="C77" s="47">
        <v>1491.1560888739641</v>
      </c>
      <c r="D77" s="47">
        <v>1514.411299339579</v>
      </c>
      <c r="E77" s="65"/>
      <c r="F77" s="53">
        <f t="shared" si="0"/>
        <v>8.4294086685953867E-2</v>
      </c>
      <c r="G77" s="53">
        <f t="shared" si="1"/>
        <v>8.5608688652518569E-2</v>
      </c>
    </row>
    <row r="78" spans="1:7" x14ac:dyDescent="0.25">
      <c r="A78" s="26" t="s">
        <v>134</v>
      </c>
      <c r="B78" s="65" t="s">
        <v>135</v>
      </c>
      <c r="C78" s="47">
        <v>5412.3159082005568</v>
      </c>
      <c r="D78" s="47">
        <v>5322.2217702007283</v>
      </c>
      <c r="E78" s="65"/>
      <c r="F78" s="53">
        <f t="shared" si="0"/>
        <v>0.30595470839148758</v>
      </c>
      <c r="G78" s="53">
        <f t="shared" si="1"/>
        <v>0.30086174519660924</v>
      </c>
    </row>
    <row r="79" spans="1:7" x14ac:dyDescent="0.25">
      <c r="A79" s="26" t="s">
        <v>136</v>
      </c>
      <c r="B79" s="65" t="s">
        <v>137</v>
      </c>
      <c r="C79" s="47">
        <v>3452.4236810531133</v>
      </c>
      <c r="D79" s="47">
        <v>3163.553247226941</v>
      </c>
      <c r="E79" s="65"/>
      <c r="F79" s="53">
        <f t="shared" si="0"/>
        <v>0.19516327178537823</v>
      </c>
      <c r="G79" s="53">
        <f t="shared" si="1"/>
        <v>0.17883361349431345</v>
      </c>
    </row>
    <row r="80" spans="1:7" x14ac:dyDescent="0.25">
      <c r="A80" s="26" t="s">
        <v>138</v>
      </c>
      <c r="B80" s="66" t="s">
        <v>107</v>
      </c>
      <c r="C80" s="56">
        <f>SUM(C73:C79)</f>
        <v>17689.925207083823</v>
      </c>
      <c r="D80" s="56">
        <f>SUM(D73:D79)</f>
        <v>17689.925207083823</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5.335059442158208</v>
      </c>
      <c r="D92" s="62">
        <v>6.2856767261088251</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8.2304526748971193E-2</v>
      </c>
      <c r="G96" s="53">
        <f>D96/D$103</f>
        <v>0</v>
      </c>
    </row>
    <row r="97" spans="1:7" x14ac:dyDescent="0.25">
      <c r="A97" s="26" t="s">
        <v>164</v>
      </c>
      <c r="B97" s="65" t="s">
        <v>127</v>
      </c>
      <c r="C97" s="47">
        <v>1000</v>
      </c>
      <c r="D97" s="47">
        <v>1000</v>
      </c>
      <c r="E97" s="65"/>
      <c r="F97" s="53">
        <f t="shared" ref="F97:F102" si="2">C97/C$103</f>
        <v>8.2304526748971193E-2</v>
      </c>
      <c r="G97" s="53">
        <f t="shared" ref="G97:G102" si="3">D97/D$103</f>
        <v>8.2304526748971193E-2</v>
      </c>
    </row>
    <row r="98" spans="1:7" x14ac:dyDescent="0.25">
      <c r="A98" s="26" t="s">
        <v>165</v>
      </c>
      <c r="B98" s="65" t="s">
        <v>129</v>
      </c>
      <c r="C98" s="47">
        <v>2000</v>
      </c>
      <c r="D98" s="47">
        <v>1000</v>
      </c>
      <c r="E98" s="65"/>
      <c r="F98" s="53">
        <f t="shared" si="2"/>
        <v>0.16460905349794239</v>
      </c>
      <c r="G98" s="53">
        <f t="shared" si="3"/>
        <v>8.2304526748971193E-2</v>
      </c>
    </row>
    <row r="99" spans="1:7" x14ac:dyDescent="0.25">
      <c r="A99" s="26" t="s">
        <v>166</v>
      </c>
      <c r="B99" s="65" t="s">
        <v>131</v>
      </c>
      <c r="C99" s="47">
        <v>2100</v>
      </c>
      <c r="D99" s="47">
        <v>2300</v>
      </c>
      <c r="E99" s="65"/>
      <c r="F99" s="53">
        <f t="shared" si="2"/>
        <v>0.1728395061728395</v>
      </c>
      <c r="G99" s="53">
        <f t="shared" si="3"/>
        <v>0.18930041152263374</v>
      </c>
    </row>
    <row r="100" spans="1:7" x14ac:dyDescent="0.25">
      <c r="A100" s="26" t="s">
        <v>167</v>
      </c>
      <c r="B100" s="65" t="s">
        <v>133</v>
      </c>
      <c r="C100" s="47">
        <v>900</v>
      </c>
      <c r="D100" s="47">
        <v>1950</v>
      </c>
      <c r="E100" s="65"/>
      <c r="F100" s="53">
        <f t="shared" si="2"/>
        <v>7.407407407407407E-2</v>
      </c>
      <c r="G100" s="53">
        <f t="shared" si="3"/>
        <v>0.16049382716049382</v>
      </c>
    </row>
    <row r="101" spans="1:7" x14ac:dyDescent="0.25">
      <c r="A101" s="26" t="s">
        <v>168</v>
      </c>
      <c r="B101" s="65" t="s">
        <v>135</v>
      </c>
      <c r="C101" s="47">
        <v>2900</v>
      </c>
      <c r="D101" s="47">
        <v>3150</v>
      </c>
      <c r="E101" s="65"/>
      <c r="F101" s="53">
        <f t="shared" si="2"/>
        <v>0.23868312757201646</v>
      </c>
      <c r="G101" s="53">
        <f t="shared" si="3"/>
        <v>0.25925925925925924</v>
      </c>
    </row>
    <row r="102" spans="1:7" x14ac:dyDescent="0.25">
      <c r="A102" s="26" t="s">
        <v>169</v>
      </c>
      <c r="B102" s="65" t="s">
        <v>137</v>
      </c>
      <c r="C102" s="47">
        <v>2250</v>
      </c>
      <c r="D102" s="47">
        <v>2750</v>
      </c>
      <c r="E102" s="65"/>
      <c r="F102" s="53">
        <f t="shared" si="2"/>
        <v>0.18518518518518517</v>
      </c>
      <c r="G102" s="53">
        <f t="shared" si="3"/>
        <v>0.22633744855967078</v>
      </c>
    </row>
    <row r="103" spans="1:7" x14ac:dyDescent="0.25">
      <c r="A103" s="26" t="s">
        <v>170</v>
      </c>
      <c r="B103" s="66" t="s">
        <v>107</v>
      </c>
      <c r="C103" s="56">
        <f>SUM(C96:C102)</f>
        <v>12150</v>
      </c>
      <c r="D103" s="56">
        <f>SUM(D96:D102)</f>
        <v>12150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16029.623817643072</v>
      </c>
      <c r="D115" s="47">
        <f>C115</f>
        <v>16029.623817643072</v>
      </c>
      <c r="E115" s="54"/>
      <c r="F115" s="53">
        <f>C115/C$133</f>
        <v>0.90614423916411491</v>
      </c>
      <c r="G115" s="53">
        <f>D115/D$133</f>
        <v>0.90614423916411491</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2"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1660.3013894407545</v>
      </c>
      <c r="D131" s="47">
        <f>C131</f>
        <v>1660.3013894407545</v>
      </c>
      <c r="E131" s="40"/>
      <c r="F131" s="53">
        <f>C131/C$133</f>
        <v>9.385576083588508E-2</v>
      </c>
      <c r="G131" s="53">
        <f>D131/D$133</f>
        <v>9.385576083588508E-2</v>
      </c>
    </row>
    <row r="132" spans="1:7" x14ac:dyDescent="0.25">
      <c r="A132" s="26" t="s">
        <v>219</v>
      </c>
      <c r="B132" s="40" t="s">
        <v>105</v>
      </c>
      <c r="C132" s="47"/>
      <c r="D132" s="47"/>
      <c r="E132" s="40"/>
      <c r="F132" s="53"/>
      <c r="G132" s="53"/>
    </row>
    <row r="133" spans="1:7" x14ac:dyDescent="0.25">
      <c r="A133" s="26" t="s">
        <v>220</v>
      </c>
      <c r="B133" s="66" t="s">
        <v>107</v>
      </c>
      <c r="C133" s="47">
        <f>C115+C131</f>
        <v>17689.925207083827</v>
      </c>
      <c r="D133" s="47">
        <f>D115+D131</f>
        <v>17689.925207083827</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12150</v>
      </c>
      <c r="D141" s="47">
        <f>C141</f>
        <v>12150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2"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12150</v>
      </c>
      <c r="D159" s="47">
        <f>D141+D157</f>
        <v>12150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5.3497942386831275E-2</v>
      </c>
      <c r="G167" s="53">
        <f>D167/D$170</f>
        <v>4.1152263374485597E-2</v>
      </c>
    </row>
    <row r="168" spans="1:7" x14ac:dyDescent="0.25">
      <c r="A168" s="26" t="s">
        <v>256</v>
      </c>
      <c r="B168" s="20" t="s">
        <v>257</v>
      </c>
      <c r="C168" s="47">
        <v>11350</v>
      </c>
      <c r="D168" s="47">
        <v>11500</v>
      </c>
      <c r="E168" s="72"/>
      <c r="F168" s="53">
        <f t="shared" ref="F168:F169" si="4">C168/C$170</f>
        <v>0.93415637860082301</v>
      </c>
      <c r="G168" s="53">
        <f t="shared" ref="G168:G169" si="5">D168/D$170</f>
        <v>0.94650205761316875</v>
      </c>
    </row>
    <row r="169" spans="1:7" x14ac:dyDescent="0.25">
      <c r="A169" s="26" t="s">
        <v>258</v>
      </c>
      <c r="B169" s="20" t="s">
        <v>105</v>
      </c>
      <c r="C169" s="47">
        <v>150</v>
      </c>
      <c r="D169" s="47">
        <v>150</v>
      </c>
      <c r="E169" s="72"/>
      <c r="F169" s="53">
        <f t="shared" si="4"/>
        <v>1.2345679012345678E-2</v>
      </c>
      <c r="G169" s="53">
        <f t="shared" si="5"/>
        <v>1.2345679012345678E-2</v>
      </c>
    </row>
    <row r="170" spans="1:7" x14ac:dyDescent="0.25">
      <c r="A170" s="26" t="s">
        <v>259</v>
      </c>
      <c r="B170" s="73" t="s">
        <v>107</v>
      </c>
      <c r="C170" s="74">
        <f>SUM(C167:C169)</f>
        <v>12150</v>
      </c>
      <c r="D170" s="47">
        <f>SUM(D167:D169)</f>
        <v>12150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9.8320621319905666</v>
      </c>
      <c r="D177" s="37"/>
      <c r="E177" s="29"/>
      <c r="F177" s="53">
        <f>C177/C$182</f>
        <v>2.8847233650756143E-2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331</v>
      </c>
      <c r="D180" s="26"/>
      <c r="E180" s="60"/>
      <c r="F180" s="53">
        <f>C180/C$182</f>
        <v>0.97115276634924397</v>
      </c>
      <c r="G180" s="54"/>
    </row>
    <row r="181" spans="1:7" x14ac:dyDescent="0.25">
      <c r="A181" s="26" t="s">
        <v>275</v>
      </c>
      <c r="B181" s="40" t="s">
        <v>105</v>
      </c>
      <c r="C181" s="47"/>
      <c r="D181" s="26"/>
      <c r="E181" s="60"/>
      <c r="G181" s="54"/>
    </row>
    <row r="182" spans="1:7" x14ac:dyDescent="0.25">
      <c r="A182" s="26" t="s">
        <v>276</v>
      </c>
      <c r="B182" s="66" t="s">
        <v>107</v>
      </c>
      <c r="C182" s="388">
        <f>SUM(C177:C181)</f>
        <v>340.83206213199054</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340.83206213199054</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340.83206213199054</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340.83206213199054</v>
      </c>
      <c r="D210" s="26"/>
      <c r="E210" s="60"/>
      <c r="F210" s="53">
        <f>F196</f>
        <v>1</v>
      </c>
      <c r="G210" s="60"/>
    </row>
    <row r="211" spans="1:7" x14ac:dyDescent="0.25">
      <c r="A211" s="26" t="s">
        <v>327</v>
      </c>
      <c r="B211" s="66" t="s">
        <v>107</v>
      </c>
      <c r="C211" s="56">
        <f>C210</f>
        <v>340.83206213199054</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340.83206213199054</v>
      </c>
      <c r="D220" s="26"/>
      <c r="E220" s="72"/>
      <c r="F220" s="53">
        <f>C220/C$61</f>
        <v>1.8902793501171505E-2</v>
      </c>
      <c r="G220" s="53">
        <f>C220/C$40</f>
        <v>2.8052021574649429E-2</v>
      </c>
    </row>
    <row r="221" spans="1:7" x14ac:dyDescent="0.25">
      <c r="A221" s="26" t="s">
        <v>339</v>
      </c>
      <c r="B221" s="65" t="s">
        <v>340</v>
      </c>
      <c r="C221" s="47">
        <v>730.93075985200005</v>
      </c>
      <c r="D221" s="26"/>
      <c r="E221" s="72"/>
      <c r="F221" s="53">
        <f>C221/C$61</f>
        <v>4.0537950363912979E-2</v>
      </c>
      <c r="G221" s="53">
        <f>C221/C$40</f>
        <v>6.0158910275884776E-2</v>
      </c>
    </row>
    <row r="222" spans="1:7" x14ac:dyDescent="0.25">
      <c r="A222" s="26" t="s">
        <v>341</v>
      </c>
      <c r="B222" s="65" t="s">
        <v>105</v>
      </c>
      <c r="C222" s="47"/>
      <c r="D222" s="26"/>
      <c r="E222" s="72"/>
      <c r="F222" s="53"/>
      <c r="G222" s="53"/>
    </row>
    <row r="223" spans="1:7" x14ac:dyDescent="0.25">
      <c r="A223" s="26" t="s">
        <v>342</v>
      </c>
      <c r="B223" s="66" t="s">
        <v>107</v>
      </c>
      <c r="C223" s="47">
        <f>C220+C221</f>
        <v>1071.7628219839905</v>
      </c>
      <c r="D223" s="26"/>
      <c r="E223" s="72"/>
      <c r="F223" s="50">
        <f>F220+F221</f>
        <v>5.944074386508448E-2</v>
      </c>
      <c r="G223" s="50">
        <f>G220+G221</f>
        <v>8.8210931850534205E-2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5"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x14ac:dyDescent="0.25">
      <c r="A242" s="42"/>
      <c r="B242" s="43" t="s">
        <v>370</v>
      </c>
      <c r="C242" s="42"/>
      <c r="D242" s="42"/>
      <c r="E242" s="44"/>
      <c r="F242" s="45"/>
      <c r="G242" s="45"/>
    </row>
    <row r="243" spans="1:7" ht="30" x14ac:dyDescent="0.25">
      <c r="A243" s="26" t="s">
        <v>371</v>
      </c>
      <c r="B243" s="384" t="s">
        <v>372</v>
      </c>
      <c r="C243" s="384" t="s">
        <v>373</v>
      </c>
    </row>
    <row r="244" spans="1:7" x14ac:dyDescent="0.25">
      <c r="A244" s="26" t="s">
        <v>374</v>
      </c>
      <c r="B244" s="384" t="s">
        <v>375</v>
      </c>
      <c r="C244" s="384"/>
    </row>
    <row r="245" spans="1:7" x14ac:dyDescent="0.25">
      <c r="A245" s="26" t="s">
        <v>376</v>
      </c>
      <c r="B245" s="384" t="s">
        <v>377</v>
      </c>
      <c r="C245" s="384" t="s">
        <v>378</v>
      </c>
    </row>
    <row r="246" spans="1:7" ht="30" x14ac:dyDescent="0.25">
      <c r="A246" s="26" t="s">
        <v>379</v>
      </c>
      <c r="B246" s="384" t="s">
        <v>380</v>
      </c>
      <c r="C246" s="384" t="s">
        <v>373</v>
      </c>
    </row>
    <row r="247" spans="1:7" s="387" customFormat="1" x14ac:dyDescent="0.25">
      <c r="A247" s="26" t="s">
        <v>381</v>
      </c>
      <c r="B247" s="384" t="s">
        <v>382</v>
      </c>
      <c r="C247" s="26"/>
    </row>
    <row r="248" spans="1:7" s="387" customFormat="1" x14ac:dyDescent="0.25">
      <c r="A248" s="26" t="s">
        <v>383</v>
      </c>
      <c r="B248" s="384" t="s">
        <v>384</v>
      </c>
      <c r="C248" s="384" t="s">
        <v>385</v>
      </c>
    </row>
    <row r="249" spans="1:7" s="387" customFormat="1" x14ac:dyDescent="0.25">
      <c r="A249" s="26" t="s">
        <v>386</v>
      </c>
      <c r="B249" s="384" t="s">
        <v>387</v>
      </c>
      <c r="C249" s="384"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5">
        <f>ROW(B39)</f>
        <v>39</v>
      </c>
      <c r="D294" s="51"/>
      <c r="E294" s="51"/>
      <c r="F294" s="51"/>
      <c r="G294" s="51"/>
    </row>
    <row r="295" spans="1:7" x14ac:dyDescent="0.25">
      <c r="A295" s="26" t="s">
        <v>435</v>
      </c>
      <c r="B295" s="38" t="s">
        <v>436</v>
      </c>
      <c r="C295" s="265">
        <f>ROW(B40)</f>
        <v>40</v>
      </c>
      <c r="D295" s="26"/>
      <c r="E295" s="51"/>
      <c r="F295" s="51"/>
      <c r="G295" s="20"/>
    </row>
    <row r="296" spans="1:7" s="372" customFormat="1" x14ac:dyDescent="0.25">
      <c r="A296" s="26" t="s">
        <v>437</v>
      </c>
      <c r="B296" s="38" t="s">
        <v>438</v>
      </c>
      <c r="C296" s="376" t="s">
        <v>439</v>
      </c>
      <c r="D296" s="26"/>
      <c r="E296" s="51"/>
      <c r="F296" s="51"/>
      <c r="G296" s="20"/>
    </row>
    <row r="297" spans="1:7" x14ac:dyDescent="0.25">
      <c r="A297" s="26" t="s">
        <v>440</v>
      </c>
      <c r="B297" s="38" t="s">
        <v>441</v>
      </c>
      <c r="C297" s="265"/>
      <c r="D297" s="265" t="str">
        <f>ROW('B2. HTT Public Sector Assets'!B48)&amp;" for Public Sector Assets"</f>
        <v>48 for Public Sector Assets</v>
      </c>
      <c r="E297" s="82"/>
      <c r="F297" s="51"/>
      <c r="G297" s="82"/>
    </row>
    <row r="298" spans="1:7" x14ac:dyDescent="0.25">
      <c r="A298" s="26" t="s">
        <v>442</v>
      </c>
      <c r="B298" s="38" t="s">
        <v>443</v>
      </c>
      <c r="C298" s="265">
        <f>ROW(B55)</f>
        <v>55</v>
      </c>
      <c r="D298" s="26"/>
      <c r="E298" s="26"/>
      <c r="F298" s="26"/>
      <c r="G298" s="20"/>
    </row>
    <row r="299" spans="1:7" x14ac:dyDescent="0.25">
      <c r="A299" s="26" t="s">
        <v>444</v>
      </c>
      <c r="B299" s="38" t="s">
        <v>445</v>
      </c>
      <c r="C299" s="377"/>
      <c r="D299" s="265"/>
      <c r="E299" s="82"/>
      <c r="F299" s="81" t="str">
        <f>ROW('B2. HTT Public Sector Assets'!B18)&amp;" for Public Sector Assets"</f>
        <v>18 for Public Sector Assets</v>
      </c>
      <c r="G299" s="82"/>
    </row>
    <row r="300" spans="1:7" s="372" customFormat="1" x14ac:dyDescent="0.25">
      <c r="A300" s="26" t="s">
        <v>446</v>
      </c>
      <c r="B300" s="38" t="s">
        <v>447</v>
      </c>
      <c r="C300" s="379" t="s">
        <v>448</v>
      </c>
      <c r="D300" s="265"/>
      <c r="E300" s="82"/>
      <c r="F300" s="265"/>
      <c r="G300" s="82"/>
    </row>
    <row r="301" spans="1:7" x14ac:dyDescent="0.25">
      <c r="A301" s="26" t="s">
        <v>449</v>
      </c>
      <c r="B301" s="38" t="s">
        <v>450</v>
      </c>
      <c r="C301" s="265"/>
      <c r="D301" s="265" t="str">
        <f>ROW('B2. HTT Public Sector Assets'!B129)&amp;" for Public Sector Assets"</f>
        <v>129 for Public Sector Assets</v>
      </c>
      <c r="E301" s="26"/>
      <c r="F301" s="26"/>
      <c r="G301" s="20"/>
    </row>
    <row r="302" spans="1:7" x14ac:dyDescent="0.25">
      <c r="A302" s="26" t="s">
        <v>451</v>
      </c>
      <c r="B302" s="38" t="s">
        <v>452</v>
      </c>
      <c r="C302" s="265">
        <f>ROW(B114)</f>
        <v>114</v>
      </c>
      <c r="D302" s="26"/>
      <c r="E302" s="26"/>
      <c r="F302" s="82"/>
      <c r="G302" s="20"/>
    </row>
    <row r="303" spans="1:7" x14ac:dyDescent="0.25">
      <c r="A303" s="26" t="s">
        <v>453</v>
      </c>
      <c r="B303" s="38" t="s">
        <v>454</v>
      </c>
      <c r="C303" s="265">
        <f>ROW(B166)</f>
        <v>166</v>
      </c>
      <c r="D303" s="26"/>
      <c r="E303" s="82"/>
      <c r="F303" s="82"/>
      <c r="G303" s="20"/>
    </row>
    <row r="304" spans="1:7" x14ac:dyDescent="0.25">
      <c r="A304" s="26" t="s">
        <v>455</v>
      </c>
      <c r="B304" s="38" t="s">
        <v>456</v>
      </c>
      <c r="C304" s="265">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5" t="s">
        <v>461</v>
      </c>
      <c r="G306" s="20"/>
    </row>
    <row r="307" spans="1:7" x14ac:dyDescent="0.25">
      <c r="A307" s="26" t="s">
        <v>462</v>
      </c>
      <c r="B307" s="38" t="s">
        <v>463</v>
      </c>
      <c r="D307" s="26"/>
      <c r="E307" s="82"/>
      <c r="F307" s="26"/>
      <c r="G307" s="20"/>
    </row>
    <row r="308" spans="1:7" s="372" customFormat="1" x14ac:dyDescent="0.25">
      <c r="A308" s="26" t="s">
        <v>464</v>
      </c>
      <c r="B308" s="38" t="s">
        <v>465</v>
      </c>
      <c r="C308" s="379" t="str">
        <f>ROW('C. HTT Harmonised Glossary'!B18)&amp;" for Harmonised Glossary"</f>
        <v>18 for Harmonised Glossary</v>
      </c>
      <c r="D308" s="26"/>
      <c r="E308" s="82"/>
      <c r="F308" s="26"/>
      <c r="G308" s="20"/>
    </row>
    <row r="309" spans="1:7" s="372" customFormat="1" x14ac:dyDescent="0.25">
      <c r="A309" s="26" t="s">
        <v>466</v>
      </c>
      <c r="B309" s="38" t="s">
        <v>467</v>
      </c>
      <c r="C309" s="265">
        <f>ROW(B68)</f>
        <v>68</v>
      </c>
      <c r="D309" s="26"/>
      <c r="E309" s="82"/>
      <c r="F309" s="26"/>
      <c r="G309" s="20"/>
    </row>
    <row r="310" spans="1:7" x14ac:dyDescent="0.25">
      <c r="A310" s="26" t="s">
        <v>468</v>
      </c>
      <c r="B310" s="38" t="s">
        <v>469</v>
      </c>
      <c r="C310" s="265">
        <f>ROW(B91)</f>
        <v>91</v>
      </c>
      <c r="D310" s="374"/>
      <c r="E310" s="82"/>
      <c r="F310" s="26"/>
      <c r="G310" s="20"/>
    </row>
    <row r="311" spans="1:7" x14ac:dyDescent="0.25">
      <c r="A311" s="26" t="s">
        <v>470</v>
      </c>
      <c r="B311" s="38" t="s">
        <v>471</v>
      </c>
      <c r="C311" s="379" t="s">
        <v>472</v>
      </c>
      <c r="D311" s="265"/>
      <c r="E311" s="82"/>
      <c r="F311" s="26"/>
      <c r="G311" s="20"/>
    </row>
    <row r="312" spans="1:7" x14ac:dyDescent="0.25">
      <c r="A312" s="26" t="s">
        <v>473</v>
      </c>
      <c r="B312" s="38" t="s">
        <v>474</v>
      </c>
      <c r="C312" s="378">
        <v>44</v>
      </c>
      <c r="D312" s="265"/>
      <c r="E312" s="82"/>
      <c r="F312" s="26"/>
      <c r="G312" s="20"/>
    </row>
    <row r="313" spans="1:7" x14ac:dyDescent="0.25">
      <c r="A313" s="26" t="s">
        <v>475</v>
      </c>
      <c r="B313" s="38" t="s">
        <v>476</v>
      </c>
      <c r="C313" s="81"/>
      <c r="D313" s="265"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2" customFormat="1" x14ac:dyDescent="0.25">
      <c r="A318" s="26" t="s">
        <v>480</v>
      </c>
      <c r="B318" s="46" t="s">
        <v>481</v>
      </c>
      <c r="C318" s="47"/>
      <c r="D318" s="26"/>
      <c r="E318" s="26"/>
      <c r="F318" s="26"/>
      <c r="G318" s="20"/>
    </row>
    <row r="319" spans="1:7" s="372" customFormat="1" x14ac:dyDescent="0.25">
      <c r="A319" s="26" t="s">
        <v>482</v>
      </c>
      <c r="B319" s="46" t="s">
        <v>483</v>
      </c>
      <c r="C319" s="47">
        <f>C190</f>
        <v>340.83206213199054</v>
      </c>
      <c r="D319" s="26"/>
      <c r="E319" s="26"/>
      <c r="F319" s="26"/>
      <c r="G319" s="20"/>
    </row>
    <row r="320" spans="1:7" s="372" customFormat="1" x14ac:dyDescent="0.25">
      <c r="A320" s="26" t="s">
        <v>484</v>
      </c>
      <c r="B320" s="46" t="s">
        <v>485</v>
      </c>
      <c r="C320" s="47"/>
      <c r="D320" s="26"/>
      <c r="E320" s="26"/>
      <c r="F320" s="26"/>
      <c r="G320" s="20"/>
    </row>
    <row r="321" spans="1:7" s="372" customFormat="1" x14ac:dyDescent="0.25">
      <c r="A321" s="26" t="s">
        <v>486</v>
      </c>
      <c r="B321" s="46"/>
      <c r="C321" s="47"/>
      <c r="D321" s="26"/>
      <c r="E321" s="26"/>
      <c r="F321" s="26"/>
      <c r="G321" s="20"/>
    </row>
    <row r="322" spans="1:7" s="372" customFormat="1" x14ac:dyDescent="0.25">
      <c r="A322" s="26" t="s">
        <v>487</v>
      </c>
      <c r="B322" s="46"/>
      <c r="C322" s="47"/>
      <c r="D322" s="26"/>
      <c r="E322" s="26"/>
      <c r="F322" s="26"/>
      <c r="G322" s="20"/>
    </row>
    <row r="323" spans="1:7" s="372"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zoomScaleNormal="100" workbookViewId="0">
      <selection activeCell="D4" sqref="D4"/>
    </sheetView>
  </sheetViews>
  <sheetFormatPr baseColWidth="10"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1317</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13431.985730511638</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59.267745099999999</v>
      </c>
      <c r="D22" s="84">
        <v>283</v>
      </c>
      <c r="E22" s="40"/>
      <c r="F22" s="53">
        <f>C22/C$37</f>
        <v>3.3503671952364489E-3</v>
      </c>
      <c r="G22" s="53">
        <f>D22/D$37</f>
        <v>0.21488230827638571</v>
      </c>
    </row>
    <row r="23" spans="1:7" x14ac:dyDescent="0.25">
      <c r="A23" s="26" t="s">
        <v>571</v>
      </c>
      <c r="B23" s="90" t="s">
        <v>572</v>
      </c>
      <c r="C23" s="47">
        <v>138.86640654120001</v>
      </c>
      <c r="D23" s="84">
        <v>185</v>
      </c>
      <c r="E23" s="40"/>
      <c r="F23" s="53">
        <f t="shared" ref="F23:G28" si="0">C23/C$37</f>
        <v>7.8500279065957714E-3</v>
      </c>
      <c r="G23" s="53">
        <f t="shared" si="0"/>
        <v>0.14047076689445709</v>
      </c>
    </row>
    <row r="24" spans="1:7" x14ac:dyDescent="0.25">
      <c r="A24" s="26" t="s">
        <v>573</v>
      </c>
      <c r="B24" s="90" t="s">
        <v>574</v>
      </c>
      <c r="C24" s="47">
        <v>1176.2341937199999</v>
      </c>
      <c r="D24" s="84">
        <v>477</v>
      </c>
      <c r="E24" s="26"/>
      <c r="F24" s="53">
        <f t="shared" si="0"/>
        <v>6.6491756180460493E-2</v>
      </c>
      <c r="G24" s="53">
        <f t="shared" si="0"/>
        <v>0.36218678815489752</v>
      </c>
    </row>
    <row r="25" spans="1:7" x14ac:dyDescent="0.25">
      <c r="A25" s="26" t="s">
        <v>575</v>
      </c>
      <c r="B25" s="90" t="s">
        <v>576</v>
      </c>
      <c r="C25" s="47">
        <v>959.27357527549998</v>
      </c>
      <c r="D25" s="84">
        <v>133</v>
      </c>
      <c r="E25" s="51"/>
      <c r="F25" s="53">
        <f t="shared" si="0"/>
        <v>5.4227113119243969E-2</v>
      </c>
      <c r="G25" s="53">
        <f t="shared" si="0"/>
        <v>0.10098709187547457</v>
      </c>
    </row>
    <row r="26" spans="1:7" x14ac:dyDescent="0.25">
      <c r="A26" s="26" t="s">
        <v>577</v>
      </c>
      <c r="B26" s="90" t="s">
        <v>578</v>
      </c>
      <c r="C26" s="47">
        <v>3932.4654156215001</v>
      </c>
      <c r="D26" s="84">
        <v>180</v>
      </c>
      <c r="E26" s="51"/>
      <c r="F26" s="53">
        <f t="shared" si="0"/>
        <v>0.22229971973238008</v>
      </c>
      <c r="G26" s="53">
        <f t="shared" si="0"/>
        <v>0.1366742596810934</v>
      </c>
    </row>
    <row r="27" spans="1:7" x14ac:dyDescent="0.25">
      <c r="A27" s="26" t="s">
        <v>579</v>
      </c>
      <c r="B27" s="90" t="s">
        <v>580</v>
      </c>
      <c r="C27" s="47">
        <v>1875.4866663122145</v>
      </c>
      <c r="D27" s="84">
        <v>27</v>
      </c>
      <c r="E27" s="51"/>
      <c r="F27" s="53">
        <f t="shared" si="0"/>
        <v>0.10602004498929068</v>
      </c>
      <c r="G27" s="53">
        <f t="shared" si="0"/>
        <v>2.0501138952164009E-2</v>
      </c>
    </row>
    <row r="28" spans="1:7" x14ac:dyDescent="0.25">
      <c r="A28" s="26" t="s">
        <v>581</v>
      </c>
      <c r="B28" s="90" t="s">
        <v>582</v>
      </c>
      <c r="C28" s="47">
        <v>9548.3312045134098</v>
      </c>
      <c r="D28" s="84">
        <v>32</v>
      </c>
      <c r="E28" s="51"/>
      <c r="F28" s="53">
        <f t="shared" si="0"/>
        <v>0.53976097087679242</v>
      </c>
      <c r="G28" s="53">
        <f t="shared" si="0"/>
        <v>2.4297646165527716E-2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17689.925207083827</v>
      </c>
      <c r="D37" s="52">
        <f>SUM(D22:D28)</f>
        <v>1317</v>
      </c>
      <c r="E37" s="51"/>
      <c r="F37" s="57">
        <f>SUM(F22:F28)</f>
        <v>0.99999999999999978</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17635.500080023827</v>
      </c>
      <c r="D39" s="26"/>
      <c r="E39" s="86"/>
      <c r="F39" s="53">
        <f>C39/C$42</f>
        <v>0.99692338286211601</v>
      </c>
      <c r="G39" s="52"/>
    </row>
    <row r="40" spans="1:7" x14ac:dyDescent="0.25">
      <c r="A40" s="26" t="s">
        <v>595</v>
      </c>
      <c r="B40" s="40" t="s">
        <v>596</v>
      </c>
      <c r="C40" s="47">
        <v>54.425127060000001</v>
      </c>
      <c r="D40" s="26"/>
      <c r="E40" s="86"/>
      <c r="F40" s="53">
        <f t="shared" ref="F40:F41" si="1">C40/C$42</f>
        <v>3.0766171378839849E-3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17689.925207083827</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1">
        <f>SUM(C50:C76)</f>
        <v>0.85180423843175279</v>
      </c>
      <c r="D49" s="26"/>
      <c r="E49" s="26"/>
      <c r="F49" s="26"/>
      <c r="G49" s="26"/>
    </row>
    <row r="50" spans="1:7" x14ac:dyDescent="0.25">
      <c r="A50" s="26" t="s">
        <v>607</v>
      </c>
      <c r="B50" s="26" t="s">
        <v>608</v>
      </c>
      <c r="C50" s="50">
        <v>5.4501776240632098E-4</v>
      </c>
      <c r="D50" s="26"/>
      <c r="E50" s="26"/>
      <c r="F50" s="26"/>
      <c r="G50" s="26"/>
    </row>
    <row r="51" spans="1:7" x14ac:dyDescent="0.25">
      <c r="A51" s="26" t="s">
        <v>609</v>
      </c>
      <c r="B51" s="26" t="s">
        <v>610</v>
      </c>
      <c r="C51" s="50">
        <v>9.7400186159918543E-3</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4.544098361073055E-3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3.0525849808780438E-3</v>
      </c>
      <c r="D58" s="26"/>
      <c r="E58" s="26"/>
      <c r="F58" s="26"/>
      <c r="G58" s="26"/>
    </row>
    <row r="59" spans="1:7" x14ac:dyDescent="0.25">
      <c r="A59" s="26" t="s">
        <v>625</v>
      </c>
      <c r="B59" s="26" t="s">
        <v>2</v>
      </c>
      <c r="C59" s="50">
        <v>0.80639877939589288</v>
      </c>
      <c r="D59" s="26"/>
      <c r="E59" s="26"/>
      <c r="F59" s="26"/>
      <c r="G59" s="26"/>
    </row>
    <row r="60" spans="1:7" x14ac:dyDescent="0.25">
      <c r="A60" s="26" t="s">
        <v>626</v>
      </c>
      <c r="B60" s="26" t="s">
        <v>627</v>
      </c>
      <c r="C60" s="50">
        <v>1.3427447631932174E-2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1.5692065261182684E-3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1.2527085157460234E-2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1">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1">
        <f>SUM(C82:C92)</f>
        <v>0.14819576156824726</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4.2289764254173662E-2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6.2846693027450287E-2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1.4898959527226174E-3</v>
      </c>
      <c r="D91" s="26"/>
      <c r="E91" s="26"/>
      <c r="F91" s="26"/>
      <c r="G91" s="26"/>
    </row>
    <row r="92" spans="1:7" x14ac:dyDescent="0.25">
      <c r="A92" s="26" t="s">
        <v>679</v>
      </c>
      <c r="B92" s="40" t="s">
        <v>105</v>
      </c>
      <c r="C92" s="371">
        <f>SUM(C93:C102)</f>
        <v>4.1569408333900694E-2</v>
      </c>
      <c r="D92" s="26"/>
      <c r="E92" s="26"/>
      <c r="F92" s="26"/>
      <c r="G92" s="26"/>
    </row>
    <row r="93" spans="1:7" hidden="1" outlineLevel="1" x14ac:dyDescent="0.25">
      <c r="A93" s="26" t="s">
        <v>680</v>
      </c>
      <c r="B93" s="58" t="s">
        <v>681</v>
      </c>
      <c r="C93" s="50">
        <v>2.1807091470061879E-2</v>
      </c>
      <c r="D93" s="26"/>
      <c r="E93" s="26"/>
      <c r="F93" s="26"/>
      <c r="G93" s="26"/>
    </row>
    <row r="94" spans="1:7" hidden="1" outlineLevel="1" x14ac:dyDescent="0.25">
      <c r="A94" s="26" t="s">
        <v>682</v>
      </c>
      <c r="B94" s="58" t="s">
        <v>683</v>
      </c>
      <c r="C94" s="50">
        <v>1.9762316863838815E-2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8.1892969030166005E-2</v>
      </c>
      <c r="D104" s="26"/>
      <c r="E104" s="26"/>
      <c r="F104" s="26"/>
      <c r="G104" s="26"/>
    </row>
    <row r="105" spans="1:7" x14ac:dyDescent="0.25">
      <c r="A105" s="26" t="s">
        <v>695</v>
      </c>
      <c r="B105" s="40" t="s">
        <v>696</v>
      </c>
      <c r="C105" s="50">
        <v>1.9791905754810608E-2</v>
      </c>
      <c r="D105" s="26"/>
      <c r="E105" s="26"/>
      <c r="F105" s="26"/>
      <c r="G105" s="26"/>
    </row>
    <row r="106" spans="1:7" x14ac:dyDescent="0.25">
      <c r="A106" s="26" t="s">
        <v>697</v>
      </c>
      <c r="B106" s="40" t="s">
        <v>698</v>
      </c>
      <c r="C106" s="50">
        <v>1.4483854468515358E-2</v>
      </c>
      <c r="D106" s="26"/>
      <c r="E106" s="26"/>
      <c r="F106" s="26"/>
      <c r="G106" s="26"/>
    </row>
    <row r="107" spans="1:7" x14ac:dyDescent="0.25">
      <c r="A107" s="26" t="s">
        <v>699</v>
      </c>
      <c r="B107" s="40" t="s">
        <v>700</v>
      </c>
      <c r="C107" s="50">
        <v>3.0108446138103599E-2</v>
      </c>
      <c r="D107" s="26"/>
      <c r="E107" s="26"/>
      <c r="F107" s="26"/>
      <c r="G107" s="26"/>
    </row>
    <row r="108" spans="1:7" x14ac:dyDescent="0.25">
      <c r="A108" s="26" t="s">
        <v>701</v>
      </c>
      <c r="B108" s="40" t="s">
        <v>702</v>
      </c>
      <c r="C108" s="50">
        <v>3.889764031802286E-3</v>
      </c>
      <c r="D108" s="26"/>
      <c r="E108" s="26"/>
      <c r="F108" s="26"/>
      <c r="G108" s="26"/>
    </row>
    <row r="109" spans="1:7" x14ac:dyDescent="0.25">
      <c r="A109" s="26" t="s">
        <v>703</v>
      </c>
      <c r="B109" s="40" t="s">
        <v>704</v>
      </c>
      <c r="C109" s="50">
        <v>4.6563351567201899E-4</v>
      </c>
      <c r="D109" s="26"/>
      <c r="E109" s="26"/>
      <c r="F109" s="26"/>
      <c r="G109" s="26"/>
    </row>
    <row r="110" spans="1:7" x14ac:dyDescent="0.25">
      <c r="A110" s="26" t="s">
        <v>705</v>
      </c>
      <c r="B110" s="40" t="s">
        <v>706</v>
      </c>
      <c r="C110" s="50">
        <v>5.0604145117949688E-2</v>
      </c>
      <c r="D110" s="26"/>
      <c r="E110" s="26"/>
      <c r="F110" s="26"/>
      <c r="G110" s="26"/>
    </row>
    <row r="111" spans="1:7" x14ac:dyDescent="0.25">
      <c r="A111" s="26" t="s">
        <v>707</v>
      </c>
      <c r="B111" s="40" t="s">
        <v>708</v>
      </c>
      <c r="C111" s="50">
        <v>8.7877164935645263E-2</v>
      </c>
      <c r="D111" s="26"/>
      <c r="E111" s="26"/>
      <c r="F111" s="26"/>
      <c r="G111" s="26"/>
    </row>
    <row r="112" spans="1:7" x14ac:dyDescent="0.25">
      <c r="A112" s="26" t="s">
        <v>709</v>
      </c>
      <c r="B112" s="40" t="s">
        <v>710</v>
      </c>
      <c r="C112" s="50">
        <v>0.35638285764453892</v>
      </c>
      <c r="D112" s="26"/>
      <c r="E112" s="26"/>
      <c r="F112" s="26"/>
      <c r="G112" s="26"/>
    </row>
    <row r="113" spans="1:7" x14ac:dyDescent="0.25">
      <c r="A113" s="26" t="s">
        <v>711</v>
      </c>
      <c r="B113" s="40" t="s">
        <v>712</v>
      </c>
      <c r="C113" s="50">
        <v>2.6166062627015502E-2</v>
      </c>
      <c r="D113" s="26"/>
      <c r="E113" s="26"/>
      <c r="F113" s="26"/>
      <c r="G113" s="26"/>
    </row>
    <row r="114" spans="1:7" x14ac:dyDescent="0.25">
      <c r="A114" s="26" t="s">
        <v>713</v>
      </c>
      <c r="B114" s="40" t="s">
        <v>714</v>
      </c>
      <c r="C114" s="50">
        <v>8.8269524643088876E-2</v>
      </c>
      <c r="D114" s="26"/>
      <c r="E114" s="26"/>
      <c r="F114" s="26"/>
      <c r="G114" s="26"/>
    </row>
    <row r="115" spans="1:7" x14ac:dyDescent="0.25">
      <c r="A115" s="26" t="s">
        <v>715</v>
      </c>
      <c r="B115" s="40" t="s">
        <v>716</v>
      </c>
      <c r="C115" s="50">
        <v>0.10376541795570229</v>
      </c>
      <c r="D115" s="26"/>
      <c r="E115" s="26"/>
      <c r="F115" s="26"/>
      <c r="G115" s="26"/>
    </row>
    <row r="116" spans="1:7" x14ac:dyDescent="0.25">
      <c r="A116" s="26" t="s">
        <v>717</v>
      </c>
      <c r="B116" s="40" t="s">
        <v>718</v>
      </c>
      <c r="C116" s="50">
        <v>2.3824861791430688E-2</v>
      </c>
      <c r="D116" s="26"/>
      <c r="E116" s="26"/>
      <c r="F116" s="26"/>
      <c r="G116" s="26"/>
    </row>
    <row r="117" spans="1:7" x14ac:dyDescent="0.25">
      <c r="A117" s="26" t="s">
        <v>719</v>
      </c>
      <c r="B117" s="40" t="s">
        <v>720</v>
      </c>
      <c r="C117" s="50">
        <v>0.10325848830877113</v>
      </c>
      <c r="D117" s="26"/>
      <c r="E117" s="26"/>
      <c r="F117" s="26"/>
      <c r="G117" s="26"/>
    </row>
    <row r="118" spans="1:7" x14ac:dyDescent="0.25">
      <c r="A118" s="26" t="s">
        <v>721</v>
      </c>
      <c r="B118" s="40" t="s">
        <v>722</v>
      </c>
      <c r="C118" s="50">
        <v>9.2189040367878106E-3</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collapsed="1" x14ac:dyDescent="0.25">
      <c r="A129" s="42"/>
      <c r="B129" s="43" t="s">
        <v>733</v>
      </c>
      <c r="C129" s="42" t="s">
        <v>564</v>
      </c>
      <c r="D129" s="42"/>
      <c r="E129" s="42"/>
      <c r="F129" s="45"/>
      <c r="G129" s="45"/>
    </row>
    <row r="130" spans="1:7" x14ac:dyDescent="0.25">
      <c r="A130" s="26" t="s">
        <v>734</v>
      </c>
      <c r="B130" s="26" t="s">
        <v>735</v>
      </c>
      <c r="C130" s="50">
        <v>0.58259192034750173</v>
      </c>
    </row>
    <row r="131" spans="1:7" x14ac:dyDescent="0.25">
      <c r="A131" s="26" t="s">
        <v>736</v>
      </c>
      <c r="B131" s="26" t="s">
        <v>737</v>
      </c>
      <c r="C131" s="50">
        <f>1-C130</f>
        <v>0.41740807965249827</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4.9926643360368146E-3</v>
      </c>
      <c r="D138" s="86"/>
      <c r="E138" s="86"/>
      <c r="F138" s="51"/>
      <c r="G138" s="52"/>
    </row>
    <row r="139" spans="1:7" x14ac:dyDescent="0.25">
      <c r="A139" s="26" t="s">
        <v>746</v>
      </c>
      <c r="B139" s="26" t="s">
        <v>747</v>
      </c>
      <c r="C139" s="50">
        <f>1-C138</f>
        <v>0.99500733566396315</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481.10280953</v>
      </c>
      <c r="D148" s="86"/>
      <c r="E148" s="86"/>
      <c r="F148" s="53">
        <f>SUM(F154:F155)</f>
        <v>2.7196429826472367E-2</v>
      </c>
      <c r="G148" s="52"/>
    </row>
    <row r="149" spans="1:7" x14ac:dyDescent="0.25">
      <c r="A149" s="26" t="s">
        <v>758</v>
      </c>
      <c r="B149" s="40" t="s">
        <v>759</v>
      </c>
      <c r="C149" s="47">
        <f>SUM(C156:C157)</f>
        <v>3829.4913639300003</v>
      </c>
      <c r="D149" s="86"/>
      <c r="E149" s="86"/>
      <c r="F149" s="53">
        <f>SUM(F156:F157)</f>
        <v>0.21647866336916466</v>
      </c>
      <c r="G149" s="52"/>
    </row>
    <row r="150" spans="1:7" x14ac:dyDescent="0.25">
      <c r="A150" s="26" t="s">
        <v>760</v>
      </c>
      <c r="B150" s="40" t="s">
        <v>761</v>
      </c>
      <c r="C150" s="47">
        <f>SUM(C158:C159)</f>
        <v>5470.8081049124003</v>
      </c>
      <c r="D150" s="86"/>
      <c r="E150" s="86"/>
      <c r="F150" s="53">
        <f>SUM(F158:F159)</f>
        <v>0.30926123433928632</v>
      </c>
      <c r="G150" s="52"/>
    </row>
    <row r="151" spans="1:7" x14ac:dyDescent="0.25">
      <c r="A151" s="26" t="s">
        <v>762</v>
      </c>
      <c r="B151" s="40" t="s">
        <v>763</v>
      </c>
      <c r="C151" s="47">
        <f>SUM(C153,C160,C161,C162)</f>
        <v>7908.5229287114253</v>
      </c>
      <c r="D151" s="86"/>
      <c r="E151" s="86"/>
      <c r="F151" s="53">
        <f>SUM(F153,F160,F161,F162)</f>
        <v>0.44706367246507656</v>
      </c>
      <c r="G151" s="52"/>
    </row>
    <row r="152" spans="1:7" x14ac:dyDescent="0.25">
      <c r="A152" s="26" t="s">
        <v>764</v>
      </c>
      <c r="B152" s="55" t="s">
        <v>107</v>
      </c>
      <c r="C152" s="56">
        <f>SUM(C148:C151)</f>
        <v>17689.925207083827</v>
      </c>
      <c r="D152" s="86"/>
      <c r="E152" s="86"/>
      <c r="F152" s="53">
        <f>SUM(F148:F151)</f>
        <v>0.99999999999999978</v>
      </c>
      <c r="G152" s="52"/>
    </row>
    <row r="153" spans="1:7" hidden="1" outlineLevel="1" x14ac:dyDescent="0.25">
      <c r="A153" s="26" t="s">
        <v>765</v>
      </c>
      <c r="B153" s="58" t="s">
        <v>766</v>
      </c>
      <c r="C153" s="47">
        <v>385.76581708943024</v>
      </c>
      <c r="D153" s="86"/>
      <c r="E153" s="86"/>
      <c r="F153" s="53">
        <f t="shared" ref="F153:F162" si="2">C153/C$152</f>
        <v>2.1807091470061876E-2</v>
      </c>
      <c r="G153" s="52"/>
    </row>
    <row r="154" spans="1:7" hidden="1" outlineLevel="1" x14ac:dyDescent="0.25">
      <c r="A154" s="26" t="s">
        <v>767</v>
      </c>
      <c r="B154" s="58" t="s">
        <v>768</v>
      </c>
      <c r="C154" s="47">
        <v>444.89351249999999</v>
      </c>
      <c r="D154" s="86"/>
      <c r="E154" s="86"/>
      <c r="F154" s="53">
        <f t="shared" si="2"/>
        <v>2.514954174717737E-2</v>
      </c>
      <c r="G154" s="52"/>
    </row>
    <row r="155" spans="1:7" hidden="1" outlineLevel="1" x14ac:dyDescent="0.25">
      <c r="A155" s="26" t="s">
        <v>769</v>
      </c>
      <c r="B155" s="58" t="s">
        <v>770</v>
      </c>
      <c r="C155" s="47">
        <v>36.209297030000002</v>
      </c>
      <c r="D155" s="86"/>
      <c r="E155" s="86"/>
      <c r="F155" s="53">
        <f t="shared" si="2"/>
        <v>2.0468880792949991E-3</v>
      </c>
      <c r="G155" s="52"/>
    </row>
    <row r="156" spans="1:7" hidden="1" outlineLevel="1" x14ac:dyDescent="0.25">
      <c r="A156" s="26" t="s">
        <v>771</v>
      </c>
      <c r="B156" s="58" t="s">
        <v>772</v>
      </c>
      <c r="C156" s="47">
        <v>3582.6208713000001</v>
      </c>
      <c r="D156" s="86"/>
      <c r="E156" s="86"/>
      <c r="F156" s="53">
        <f t="shared" si="2"/>
        <v>0.20252323451686277</v>
      </c>
      <c r="G156" s="52"/>
    </row>
    <row r="157" spans="1:7" hidden="1" outlineLevel="1" x14ac:dyDescent="0.25">
      <c r="A157" s="26" t="s">
        <v>773</v>
      </c>
      <c r="B157" s="58" t="s">
        <v>774</v>
      </c>
      <c r="C157" s="47">
        <v>246.87049263</v>
      </c>
      <c r="D157" s="86"/>
      <c r="E157" s="86"/>
      <c r="F157" s="53">
        <f t="shared" si="2"/>
        <v>1.3955428852301882E-2</v>
      </c>
      <c r="G157" s="52"/>
    </row>
    <row r="158" spans="1:7" hidden="1" outlineLevel="1" x14ac:dyDescent="0.25">
      <c r="A158" s="26" t="s">
        <v>775</v>
      </c>
      <c r="B158" s="58" t="s">
        <v>776</v>
      </c>
      <c r="C158" s="47">
        <v>4950.9473457623999</v>
      </c>
      <c r="D158" s="86"/>
      <c r="E158" s="86"/>
      <c r="F158" s="53">
        <f t="shared" si="2"/>
        <v>0.27987384275541322</v>
      </c>
      <c r="G158" s="52"/>
    </row>
    <row r="159" spans="1:7" hidden="1" outlineLevel="1" x14ac:dyDescent="0.25">
      <c r="A159" s="26" t="s">
        <v>777</v>
      </c>
      <c r="B159" s="58" t="s">
        <v>778</v>
      </c>
      <c r="C159" s="47">
        <v>519.86075915000004</v>
      </c>
      <c r="D159" s="86"/>
      <c r="E159" s="86"/>
      <c r="F159" s="53">
        <f t="shared" si="2"/>
        <v>2.9387391583873112E-2</v>
      </c>
      <c r="G159" s="52"/>
    </row>
    <row r="160" spans="1:7" hidden="1" outlineLevel="1" x14ac:dyDescent="0.25">
      <c r="A160" s="26" t="s">
        <v>779</v>
      </c>
      <c r="B160" s="58" t="s">
        <v>780</v>
      </c>
      <c r="C160" s="47">
        <v>5246.2748366899941</v>
      </c>
      <c r="D160" s="86"/>
      <c r="E160" s="86"/>
      <c r="F160" s="53">
        <f t="shared" si="2"/>
        <v>0.29656851429700531</v>
      </c>
      <c r="G160" s="52"/>
    </row>
    <row r="161" spans="1:7" hidden="1" outlineLevel="1" x14ac:dyDescent="0.25">
      <c r="A161" s="26" t="s">
        <v>781</v>
      </c>
      <c r="B161" s="58" t="s">
        <v>782</v>
      </c>
      <c r="C161" s="47">
        <v>2110.7766277320002</v>
      </c>
      <c r="D161" s="86"/>
      <c r="E161" s="86"/>
      <c r="F161" s="53">
        <f t="shared" si="2"/>
        <v>0.1193208339222798</v>
      </c>
      <c r="G161" s="52"/>
    </row>
    <row r="162" spans="1:7" hidden="1" outlineLevel="1" x14ac:dyDescent="0.25">
      <c r="A162" s="26" t="s">
        <v>783</v>
      </c>
      <c r="B162" s="58" t="s">
        <v>784</v>
      </c>
      <c r="C162" s="47">
        <v>165.70564719999999</v>
      </c>
      <c r="D162" s="86"/>
      <c r="E162" s="86"/>
      <c r="F162" s="53">
        <f t="shared" si="2"/>
        <v>9.3672327757295514E-3</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2" customFormat="1" x14ac:dyDescent="0.25">
      <c r="A167" s="26" t="s">
        <v>789</v>
      </c>
      <c r="B167" s="26" t="s">
        <v>790</v>
      </c>
      <c r="C167" s="50">
        <v>0</v>
      </c>
      <c r="E167" s="20"/>
      <c r="F167" s="20"/>
    </row>
    <row r="168" spans="1:7" s="372" customFormat="1" x14ac:dyDescent="0.25">
      <c r="A168" s="26" t="s">
        <v>791</v>
      </c>
      <c r="B168" s="26" t="s">
        <v>792</v>
      </c>
      <c r="C168" s="50">
        <v>0</v>
      </c>
      <c r="E168" s="20"/>
      <c r="F168" s="20"/>
    </row>
    <row r="169" spans="1:7" s="372" customFormat="1" x14ac:dyDescent="0.25">
      <c r="A169" s="26" t="s">
        <v>793</v>
      </c>
      <c r="B169" s="26"/>
      <c r="C169" s="50"/>
      <c r="E169" s="20"/>
      <c r="F169" s="20"/>
    </row>
    <row r="170" spans="1:7" s="372"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0.35793024970646631</v>
      </c>
    </row>
    <row r="174" spans="1:7" hidden="1" outlineLevel="1" x14ac:dyDescent="0.25">
      <c r="A174" s="26" t="s">
        <v>799</v>
      </c>
      <c r="B174" s="26" t="s">
        <v>800</v>
      </c>
      <c r="C174" s="266">
        <v>0.28173076885058496</v>
      </c>
    </row>
    <row r="175" spans="1:7" hidden="1" outlineLevel="1" x14ac:dyDescent="0.25">
      <c r="A175" s="26" t="s">
        <v>801</v>
      </c>
      <c r="B175" s="26"/>
      <c r="C175" s="266"/>
    </row>
    <row r="176" spans="1:7" hidden="1" outlineLevel="1" x14ac:dyDescent="0.25">
      <c r="A176" s="26" t="s">
        <v>802</v>
      </c>
      <c r="B176" s="26"/>
      <c r="C176" s="266"/>
    </row>
    <row r="177" spans="1:7" hidden="1" outlineLevel="1" x14ac:dyDescent="0.25">
      <c r="A177" s="26" t="s">
        <v>803</v>
      </c>
      <c r="B177" s="26"/>
      <c r="C177" s="266"/>
    </row>
    <row r="178" spans="1:7" hidden="1" outlineLevel="1" x14ac:dyDescent="0.25">
      <c r="A178" s="26" t="s">
        <v>804</v>
      </c>
      <c r="B178" s="26"/>
      <c r="C178" s="266"/>
      <c r="D178" s="26"/>
      <c r="E178" s="26"/>
      <c r="F178" s="26"/>
      <c r="G178" s="20"/>
    </row>
    <row r="179" spans="1:7" hidden="1" outlineLevel="1" x14ac:dyDescent="0.25">
      <c r="A179" s="26" t="s">
        <v>805</v>
      </c>
      <c r="B179" s="26"/>
      <c r="C179" s="266"/>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0"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2" customFormat="1" x14ac:dyDescent="0.25">
      <c r="A12" s="97" t="s">
        <v>828</v>
      </c>
      <c r="B12" s="37" t="s">
        <v>829</v>
      </c>
      <c r="C12" s="381"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2"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3" customFormat="1" hidden="1" outlineLevel="1" x14ac:dyDescent="0.25">
      <c r="A25" s="97" t="s">
        <v>854</v>
      </c>
      <c r="B25" s="85"/>
      <c r="C25" s="26"/>
    </row>
    <row r="26" spans="1:3" s="373"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6"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6" t="s">
        <v>888</v>
      </c>
      <c r="C48" s="384" t="s">
        <v>889</v>
      </c>
    </row>
    <row r="49" spans="1:3" hidden="1" outlineLevel="1" x14ac:dyDescent="0.25">
      <c r="A49" s="97" t="s">
        <v>890</v>
      </c>
      <c r="B49" s="40"/>
      <c r="C49" s="26"/>
    </row>
    <row r="50" spans="1:3" hidden="1" outlineLevel="1" x14ac:dyDescent="0.25">
      <c r="A50" s="97" t="s">
        <v>891</v>
      </c>
      <c r="B50" s="41"/>
      <c r="C50" s="26"/>
    </row>
    <row r="51" spans="1:3" ht="18.75"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zoomScaleNormal="100" workbookViewId="0">
      <selection activeCell="G42" sqref="D1:G1048576"/>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3.28515625" bestFit="1" customWidth="1"/>
    <col min="5" max="5" width="14.570312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89"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61.257978677417142</v>
      </c>
      <c r="D75" s="26"/>
      <c r="E75" s="26"/>
      <c r="F75" s="26"/>
      <c r="G75" s="26"/>
    </row>
    <row r="76" spans="1:7" x14ac:dyDescent="0.25">
      <c r="A76" s="26" t="s">
        <v>999</v>
      </c>
      <c r="B76" s="26" t="s">
        <v>1000</v>
      </c>
      <c r="C76" s="47">
        <v>138.01796674010254</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4">
        <v>9.2558340599189354E-3</v>
      </c>
      <c r="F82" s="26"/>
      <c r="G82" s="264">
        <v>9.2558340599189354E-3</v>
      </c>
    </row>
    <row r="83" spans="1:7" x14ac:dyDescent="0.25">
      <c r="A83" s="26" t="s">
        <v>1012</v>
      </c>
      <c r="B83" s="26" t="s">
        <v>1013</v>
      </c>
      <c r="C83" s="26"/>
      <c r="D83" s="26"/>
      <c r="E83" s="264">
        <v>1.6638217704282074E-5</v>
      </c>
      <c r="F83" s="26"/>
      <c r="G83" s="264">
        <v>1.6638217704282074E-5</v>
      </c>
    </row>
    <row r="84" spans="1:7" x14ac:dyDescent="0.25">
      <c r="A84" s="26" t="s">
        <v>1014</v>
      </c>
      <c r="B84" s="26" t="s">
        <v>1015</v>
      </c>
      <c r="C84" s="26"/>
      <c r="D84" s="26"/>
      <c r="E84" s="264">
        <v>0</v>
      </c>
      <c r="F84" s="26"/>
      <c r="G84" s="264">
        <v>0</v>
      </c>
    </row>
    <row r="85" spans="1:7" x14ac:dyDescent="0.25">
      <c r="A85" s="26" t="s">
        <v>1016</v>
      </c>
      <c r="B85" s="26" t="s">
        <v>1017</v>
      </c>
      <c r="C85" s="26"/>
      <c r="D85" s="26"/>
      <c r="E85" s="264">
        <v>0</v>
      </c>
      <c r="F85" s="26"/>
      <c r="G85" s="264">
        <v>0</v>
      </c>
    </row>
    <row r="86" spans="1:7" x14ac:dyDescent="0.25">
      <c r="A86" s="26" t="s">
        <v>1018</v>
      </c>
      <c r="B86" s="26" t="s">
        <v>1019</v>
      </c>
      <c r="C86" s="26"/>
      <c r="D86" s="26"/>
      <c r="E86" s="264">
        <v>0</v>
      </c>
      <c r="F86" s="26"/>
      <c r="G86" s="264">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93" zoomScaleNormal="100" workbookViewId="0">
      <selection activeCell="H4" sqref="H4"/>
    </sheetView>
  </sheetViews>
  <sheetFormatPr baseColWidth="10" defaultColWidth="9.140625" defaultRowHeight="15" x14ac:dyDescent="0.25"/>
  <cols>
    <col min="1" max="1" width="3.5703125" bestFit="1" customWidth="1"/>
    <col min="2" max="2" width="24.7109375" customWidth="1"/>
    <col min="3" max="3" width="21.28515625" customWidth="1"/>
    <col min="4" max="4" width="14.5703125" customWidth="1"/>
    <col min="5" max="5" width="31.140625" customWidth="1"/>
    <col min="6" max="6" width="29"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0">
        <v>45657</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7" t="s">
        <v>1041</v>
      </c>
      <c r="G16" s="348" t="s">
        <v>373</v>
      </c>
      <c r="H16" s="349" t="s">
        <v>1042</v>
      </c>
      <c r="I16" s="113"/>
      <c r="J16" s="113"/>
    </row>
    <row r="17" spans="1:10" x14ac:dyDescent="0.25">
      <c r="A17" s="112"/>
      <c r="B17" s="143"/>
      <c r="C17" s="144"/>
      <c r="D17" s="144"/>
      <c r="E17" s="146" t="s">
        <v>1043</v>
      </c>
      <c r="F17" s="350" t="s">
        <v>1044</v>
      </c>
      <c r="G17" s="348" t="s">
        <v>373</v>
      </c>
      <c r="H17" s="349" t="s">
        <v>1042</v>
      </c>
      <c r="I17" s="113"/>
      <c r="J17" s="113"/>
    </row>
    <row r="18" spans="1:10" x14ac:dyDescent="0.25">
      <c r="A18" s="112"/>
      <c r="B18" s="130"/>
      <c r="C18" s="131"/>
      <c r="D18" s="131"/>
      <c r="E18" s="147" t="s">
        <v>1045</v>
      </c>
      <c r="F18" s="351" t="s">
        <v>1046</v>
      </c>
      <c r="G18" s="352" t="s">
        <v>373</v>
      </c>
      <c r="H18" s="358"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3" t="s">
        <v>848</v>
      </c>
      <c r="G22" s="354" t="s">
        <v>848</v>
      </c>
      <c r="H22" s="355" t="s">
        <v>848</v>
      </c>
      <c r="I22" s="113"/>
      <c r="J22" s="113"/>
    </row>
    <row r="23" spans="1:10" x14ac:dyDescent="0.25">
      <c r="A23" s="112"/>
      <c r="B23" s="143"/>
      <c r="C23" s="144"/>
      <c r="D23" s="144"/>
      <c r="E23" s="146" t="s">
        <v>1043</v>
      </c>
      <c r="F23" s="350" t="s">
        <v>848</v>
      </c>
      <c r="G23" s="348" t="s">
        <v>848</v>
      </c>
      <c r="H23" s="356" t="s">
        <v>848</v>
      </c>
      <c r="I23" s="113"/>
      <c r="J23" s="113"/>
    </row>
    <row r="24" spans="1:10" x14ac:dyDescent="0.25">
      <c r="A24" s="112"/>
      <c r="B24" s="130"/>
      <c r="C24" s="131"/>
      <c r="D24" s="131"/>
      <c r="E24" s="147" t="s">
        <v>1045</v>
      </c>
      <c r="F24" s="351" t="s">
        <v>848</v>
      </c>
      <c r="G24" s="357" t="s">
        <v>848</v>
      </c>
      <c r="H24" s="358"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45596</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0">
        <v>17689.925207083827</v>
      </c>
      <c r="F37" s="301">
        <v>730.93075985200005</v>
      </c>
      <c r="G37" s="167"/>
      <c r="H37" s="113"/>
      <c r="I37" s="113"/>
      <c r="J37" s="113"/>
    </row>
    <row r="38" spans="1:10" x14ac:dyDescent="0.25">
      <c r="A38" s="148"/>
      <c r="B38" s="143"/>
      <c r="C38" s="168" t="s">
        <v>1061</v>
      </c>
      <c r="D38" s="169"/>
      <c r="E38" s="302"/>
      <c r="F38" s="303"/>
      <c r="G38" s="167"/>
      <c r="H38" s="113"/>
      <c r="I38" s="113"/>
      <c r="J38" s="113"/>
    </row>
    <row r="39" spans="1:10" x14ac:dyDescent="0.25">
      <c r="A39" s="148"/>
      <c r="B39" s="143"/>
      <c r="C39" s="168" t="s">
        <v>1062</v>
      </c>
      <c r="D39" s="169"/>
      <c r="E39" s="302"/>
      <c r="F39" s="304"/>
      <c r="G39" s="167"/>
      <c r="H39" s="113"/>
      <c r="I39" s="113"/>
      <c r="J39" s="113"/>
    </row>
    <row r="40" spans="1:10" x14ac:dyDescent="0.25">
      <c r="A40" s="148"/>
      <c r="B40" s="130"/>
      <c r="C40" s="170" t="s">
        <v>1063</v>
      </c>
      <c r="D40" s="171"/>
      <c r="E40" s="305">
        <v>340.85220742199056</v>
      </c>
      <c r="F40" s="306"/>
      <c r="G40" s="167"/>
      <c r="H40" s="113"/>
      <c r="I40" s="113"/>
      <c r="J40" s="113"/>
    </row>
    <row r="41" spans="1:10" x14ac:dyDescent="0.25">
      <c r="A41" s="148"/>
      <c r="B41" s="172"/>
      <c r="C41" s="173" t="s">
        <v>107</v>
      </c>
      <c r="D41" s="174"/>
      <c r="E41" s="307">
        <f>E37+E40</f>
        <v>18030.777414505817</v>
      </c>
      <c r="F41" s="307">
        <f>F37</f>
        <v>730.93075985200005</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8">
        <v>12150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7" t="s">
        <v>848</v>
      </c>
      <c r="F48" s="359" t="s">
        <v>848</v>
      </c>
      <c r="G48" s="360" t="s">
        <v>848</v>
      </c>
      <c r="H48" s="113"/>
      <c r="I48" s="113"/>
      <c r="J48" s="113"/>
    </row>
    <row r="49" spans="1:10" x14ac:dyDescent="0.25">
      <c r="A49" s="148"/>
      <c r="B49" s="143"/>
      <c r="C49" s="144"/>
      <c r="D49" s="146" t="s">
        <v>1043</v>
      </c>
      <c r="E49" s="350" t="s">
        <v>1068</v>
      </c>
      <c r="F49" s="348" t="s">
        <v>373</v>
      </c>
      <c r="G49" s="356" t="s">
        <v>1042</v>
      </c>
      <c r="H49" s="113"/>
      <c r="I49" s="113"/>
      <c r="J49" s="113"/>
    </row>
    <row r="50" spans="1:10" x14ac:dyDescent="0.25">
      <c r="A50" s="148"/>
      <c r="B50" s="130"/>
      <c r="C50" s="131"/>
      <c r="D50" s="147" t="s">
        <v>1045</v>
      </c>
      <c r="E50" s="351" t="s">
        <v>1068</v>
      </c>
      <c r="F50" s="357" t="s">
        <v>373</v>
      </c>
      <c r="G50" s="358"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09">
        <v>332.13446627000002</v>
      </c>
      <c r="F55" s="113"/>
      <c r="G55" s="113"/>
      <c r="H55" s="113"/>
      <c r="I55" s="113"/>
      <c r="J55" s="113"/>
    </row>
    <row r="56" spans="1:10" x14ac:dyDescent="0.25">
      <c r="A56" s="148"/>
      <c r="B56" s="125" t="s">
        <v>1074</v>
      </c>
      <c r="C56" s="126"/>
      <c r="D56" s="182"/>
      <c r="E56" s="309"/>
      <c r="F56" s="183"/>
      <c r="G56" s="184"/>
      <c r="H56" s="113"/>
      <c r="I56" s="113"/>
      <c r="J56" s="113"/>
    </row>
    <row r="57" spans="1:10" x14ac:dyDescent="0.25">
      <c r="A57" s="148"/>
      <c r="B57" s="185" t="s">
        <v>1075</v>
      </c>
      <c r="C57" s="186"/>
      <c r="D57" s="187"/>
      <c r="E57" s="310">
        <f>E58-E55</f>
        <v>101.566904730001</v>
      </c>
      <c r="F57" s="183"/>
      <c r="G57" s="184"/>
      <c r="H57" s="113"/>
      <c r="I57" s="113"/>
      <c r="J57" s="113"/>
    </row>
    <row r="58" spans="1:10" x14ac:dyDescent="0.25">
      <c r="A58" s="148"/>
      <c r="B58" s="172"/>
      <c r="C58" s="174"/>
      <c r="D58" s="188" t="s">
        <v>1076</v>
      </c>
      <c r="E58" s="311">
        <f>E62-E61</f>
        <v>433.70137100000102</v>
      </c>
      <c r="F58" s="183"/>
      <c r="G58" s="184"/>
      <c r="H58" s="113"/>
      <c r="I58" s="113"/>
      <c r="J58" s="113"/>
    </row>
    <row r="59" spans="1:10" x14ac:dyDescent="0.25">
      <c r="A59" s="148"/>
      <c r="B59" s="189" t="s">
        <v>1064</v>
      </c>
      <c r="C59" s="190"/>
      <c r="D59" s="191"/>
      <c r="E59" s="312">
        <v>12206.598687809999</v>
      </c>
      <c r="F59" s="183"/>
      <c r="G59" s="184"/>
      <c r="H59" s="113"/>
      <c r="I59" s="113"/>
      <c r="J59" s="113"/>
    </row>
    <row r="60" spans="1:10" x14ac:dyDescent="0.25">
      <c r="A60" s="148"/>
      <c r="B60" s="192" t="s">
        <v>1077</v>
      </c>
      <c r="C60" s="193"/>
      <c r="D60" s="194"/>
      <c r="E60" s="313">
        <v>5.4018708200000001</v>
      </c>
      <c r="F60" s="183"/>
      <c r="G60" s="184"/>
      <c r="H60" s="113"/>
      <c r="I60" s="113"/>
      <c r="J60" s="113"/>
    </row>
    <row r="61" spans="1:10" x14ac:dyDescent="0.25">
      <c r="A61" s="148"/>
      <c r="B61" s="172"/>
      <c r="C61" s="174"/>
      <c r="D61" s="188" t="s">
        <v>1078</v>
      </c>
      <c r="E61" s="311">
        <f>E59+E60</f>
        <v>12212.000558629999</v>
      </c>
      <c r="F61" s="183"/>
      <c r="G61" s="184"/>
      <c r="H61" s="113"/>
      <c r="I61" s="113"/>
      <c r="J61" s="113"/>
    </row>
    <row r="62" spans="1:10" x14ac:dyDescent="0.25">
      <c r="A62" s="148"/>
      <c r="B62" s="181" t="s">
        <v>1079</v>
      </c>
      <c r="C62" s="174"/>
      <c r="D62" s="175"/>
      <c r="E62" s="311">
        <v>12645.70192963</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ht="26.25" x14ac:dyDescent="0.25">
      <c r="A70" s="112"/>
      <c r="B70" s="143" t="s">
        <v>1085</v>
      </c>
      <c r="C70" s="144"/>
      <c r="D70" s="392">
        <v>5.8965170925893462</v>
      </c>
      <c r="E70" s="392">
        <v>6.1512227451204877</v>
      </c>
      <c r="F70" s="391" t="s">
        <v>1157</v>
      </c>
      <c r="G70" s="204"/>
      <c r="H70" s="113"/>
      <c r="I70" s="201"/>
      <c r="J70" s="113"/>
    </row>
    <row r="71" spans="1:10" x14ac:dyDescent="0.25">
      <c r="A71" s="112"/>
      <c r="B71" s="125" t="s">
        <v>1086</v>
      </c>
      <c r="C71" s="126"/>
      <c r="D71" s="314"/>
      <c r="E71" s="314"/>
      <c r="F71" s="205"/>
      <c r="G71" s="113"/>
      <c r="H71" s="113"/>
      <c r="I71" s="201"/>
      <c r="J71" s="113"/>
    </row>
    <row r="72" spans="1:10" x14ac:dyDescent="0.25">
      <c r="A72" s="112"/>
      <c r="B72" s="125" t="s">
        <v>1087</v>
      </c>
      <c r="C72" s="206"/>
      <c r="D72" s="314"/>
      <c r="E72" s="314"/>
      <c r="F72" s="207"/>
      <c r="G72" s="113"/>
      <c r="H72" s="113"/>
      <c r="I72" s="201"/>
      <c r="J72" s="113"/>
    </row>
    <row r="73" spans="1:10" x14ac:dyDescent="0.25">
      <c r="A73" s="112"/>
      <c r="B73" s="143" t="s">
        <v>1063</v>
      </c>
      <c r="C73" s="144"/>
      <c r="D73" s="315">
        <f>E73</f>
        <v>0.1620937133365781</v>
      </c>
      <c r="E73" s="315">
        <v>0.1620937133365781</v>
      </c>
      <c r="F73" s="208" t="s">
        <v>1088</v>
      </c>
      <c r="G73" s="118"/>
      <c r="H73" s="113"/>
      <c r="I73" s="201"/>
      <c r="J73" s="113"/>
    </row>
    <row r="74" spans="1:10" x14ac:dyDescent="0.25">
      <c r="A74" s="112"/>
      <c r="B74" s="172"/>
      <c r="C74" s="173" t="s">
        <v>1089</v>
      </c>
      <c r="D74" s="316">
        <v>5.7881140646900553</v>
      </c>
      <c r="E74" s="316">
        <v>6.0380047842922231</v>
      </c>
      <c r="F74" s="209"/>
      <c r="G74" s="113"/>
      <c r="H74" s="113"/>
      <c r="I74" s="201"/>
      <c r="J74" s="113"/>
    </row>
    <row r="75" spans="1:10" x14ac:dyDescent="0.25">
      <c r="A75" s="112"/>
      <c r="B75" s="138"/>
      <c r="C75" s="210"/>
      <c r="D75" s="138"/>
      <c r="E75" s="138"/>
      <c r="F75" s="211"/>
      <c r="G75" s="113"/>
      <c r="H75" s="113"/>
      <c r="I75" s="201"/>
      <c r="J75" s="113"/>
    </row>
    <row r="76" spans="1:10" x14ac:dyDescent="0.25">
      <c r="A76" s="112"/>
      <c r="B76" s="172"/>
      <c r="C76" s="173" t="s">
        <v>1090</v>
      </c>
      <c r="D76" s="267">
        <f>E76</f>
        <v>5.335059442158208</v>
      </c>
      <c r="E76" s="267">
        <v>5.335059442158208</v>
      </c>
      <c r="F76" s="209" t="s">
        <v>1088</v>
      </c>
      <c r="G76" s="113"/>
      <c r="H76" s="113"/>
      <c r="I76" s="201"/>
      <c r="J76" s="113"/>
    </row>
    <row r="77" spans="1:10" x14ac:dyDescent="0.25">
      <c r="A77" s="112"/>
      <c r="B77" s="113"/>
      <c r="C77" s="113"/>
      <c r="D77" s="113"/>
      <c r="E77" s="113"/>
      <c r="F77" s="113"/>
      <c r="G77" s="113"/>
      <c r="H77" s="118"/>
      <c r="I77" s="212"/>
      <c r="J77" s="212"/>
    </row>
    <row r="78" spans="1:10" x14ac:dyDescent="0.25">
      <c r="A78" s="112" t="s">
        <v>1091</v>
      </c>
      <c r="B78" s="160" t="s">
        <v>1092</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1093</v>
      </c>
      <c r="E80" s="141" t="s">
        <v>127</v>
      </c>
      <c r="F80" s="213" t="s">
        <v>129</v>
      </c>
      <c r="G80" s="141" t="s">
        <v>131</v>
      </c>
      <c r="H80" s="141" t="s">
        <v>133</v>
      </c>
      <c r="I80" s="141" t="s">
        <v>135</v>
      </c>
      <c r="J80" s="142" t="s">
        <v>137</v>
      </c>
    </row>
    <row r="81" spans="1:10" x14ac:dyDescent="0.25">
      <c r="A81" s="112"/>
      <c r="B81" s="143" t="s">
        <v>1085</v>
      </c>
      <c r="C81" s="214"/>
      <c r="D81" s="268">
        <v>2135.0432527126814</v>
      </c>
      <c r="E81" s="269">
        <v>1998.2709463114049</v>
      </c>
      <c r="F81" s="270">
        <v>1819.7353632894208</v>
      </c>
      <c r="G81" s="271">
        <v>1736.6893280030679</v>
      </c>
      <c r="H81" s="269">
        <v>1514.411299339579</v>
      </c>
      <c r="I81" s="271">
        <v>5322.2217702007283</v>
      </c>
      <c r="J81" s="272">
        <v>3163.553247226941</v>
      </c>
    </row>
    <row r="82" spans="1:10" x14ac:dyDescent="0.25">
      <c r="A82" s="112"/>
      <c r="B82" s="125" t="s">
        <v>1086</v>
      </c>
      <c r="C82" s="182"/>
      <c r="D82" s="273"/>
      <c r="E82" s="274"/>
      <c r="F82" s="275"/>
      <c r="G82" s="276"/>
      <c r="H82" s="274"/>
      <c r="I82" s="276"/>
      <c r="J82" s="277"/>
    </row>
    <row r="83" spans="1:10" x14ac:dyDescent="0.25">
      <c r="A83" s="112"/>
      <c r="B83" s="125" t="s">
        <v>1087</v>
      </c>
      <c r="C83" s="182"/>
      <c r="D83" s="273"/>
      <c r="E83" s="274"/>
      <c r="F83" s="275"/>
      <c r="G83" s="276"/>
      <c r="H83" s="274"/>
      <c r="I83" s="276"/>
      <c r="J83" s="277"/>
    </row>
    <row r="84" spans="1:10" x14ac:dyDescent="0.25">
      <c r="A84" s="112"/>
      <c r="B84" s="143" t="s">
        <v>1063</v>
      </c>
      <c r="C84" s="214"/>
      <c r="D84" s="278">
        <f>E40</f>
        <v>340.85220742199056</v>
      </c>
      <c r="E84" s="279"/>
      <c r="F84" s="279"/>
      <c r="G84" s="279"/>
      <c r="H84" s="279"/>
      <c r="I84" s="279"/>
      <c r="J84" s="280"/>
    </row>
    <row r="85" spans="1:10" x14ac:dyDescent="0.25">
      <c r="A85" s="112"/>
      <c r="B85" s="172"/>
      <c r="C85" s="215" t="s">
        <v>1094</v>
      </c>
      <c r="D85" s="281">
        <f>D81+D84</f>
        <v>2475.8954601346718</v>
      </c>
      <c r="E85" s="282">
        <f>E81</f>
        <v>1998.2709463114049</v>
      </c>
      <c r="F85" s="282">
        <f t="shared" ref="F85:I85" si="0">F81</f>
        <v>1819.7353632894208</v>
      </c>
      <c r="G85" s="282">
        <f t="shared" si="0"/>
        <v>1736.6893280030679</v>
      </c>
      <c r="H85" s="282">
        <f t="shared" si="0"/>
        <v>1514.411299339579</v>
      </c>
      <c r="I85" s="282">
        <f t="shared" si="0"/>
        <v>5322.2217702007283</v>
      </c>
      <c r="J85" s="285">
        <f>J81</f>
        <v>3163.553247226941</v>
      </c>
    </row>
    <row r="86" spans="1:10" x14ac:dyDescent="0.25">
      <c r="A86" s="112"/>
      <c r="B86" s="138"/>
      <c r="C86" s="216"/>
      <c r="D86" s="217"/>
      <c r="E86" s="217"/>
      <c r="F86" s="217"/>
      <c r="G86" s="217"/>
      <c r="H86" s="217"/>
      <c r="I86" s="217"/>
      <c r="J86" s="217"/>
    </row>
    <row r="87" spans="1:10" x14ac:dyDescent="0.25">
      <c r="A87" s="112"/>
      <c r="B87" s="130"/>
      <c r="C87" s="218" t="s">
        <v>1095</v>
      </c>
      <c r="D87" s="286">
        <f>D98</f>
        <v>1000</v>
      </c>
      <c r="E87" s="286">
        <f t="shared" ref="E87:I87" si="1">E98</f>
        <v>1000</v>
      </c>
      <c r="F87" s="286">
        <f t="shared" si="1"/>
        <v>2000</v>
      </c>
      <c r="G87" s="286">
        <f t="shared" si="1"/>
        <v>2100</v>
      </c>
      <c r="H87" s="286">
        <f t="shared" si="1"/>
        <v>900</v>
      </c>
      <c r="I87" s="286">
        <f t="shared" si="1"/>
        <v>2900</v>
      </c>
      <c r="J87" s="287">
        <f>J98</f>
        <v>2250</v>
      </c>
    </row>
    <row r="88" spans="1:10" x14ac:dyDescent="0.25">
      <c r="A88" s="112"/>
      <c r="B88" s="113"/>
      <c r="C88" s="113"/>
      <c r="D88" s="113"/>
      <c r="E88" s="113"/>
      <c r="F88" s="113"/>
      <c r="G88" s="113"/>
      <c r="H88" s="113"/>
      <c r="I88" s="113"/>
      <c r="J88" s="113"/>
    </row>
    <row r="89" spans="1:10" x14ac:dyDescent="0.25">
      <c r="A89" s="112" t="s">
        <v>1096</v>
      </c>
      <c r="B89" s="160" t="s">
        <v>1097</v>
      </c>
      <c r="C89" s="113"/>
      <c r="D89" s="113"/>
      <c r="E89" s="113"/>
      <c r="F89" s="113"/>
      <c r="G89" s="113"/>
      <c r="H89" s="113"/>
      <c r="I89" s="113"/>
      <c r="J89" s="113"/>
    </row>
    <row r="90" spans="1:10" x14ac:dyDescent="0.25">
      <c r="A90" s="112"/>
      <c r="B90" s="113"/>
      <c r="C90" s="113"/>
      <c r="D90" s="219"/>
      <c r="E90" s="113"/>
      <c r="F90" s="113"/>
      <c r="G90" s="113"/>
      <c r="H90" s="113"/>
      <c r="I90" s="113"/>
      <c r="J90" s="113"/>
    </row>
    <row r="91" spans="1:10" x14ac:dyDescent="0.25">
      <c r="A91" s="112"/>
      <c r="B91" s="133"/>
      <c r="C91" s="134"/>
      <c r="D91" s="140" t="s">
        <v>125</v>
      </c>
      <c r="E91" s="141" t="s">
        <v>127</v>
      </c>
      <c r="F91" s="213" t="s">
        <v>129</v>
      </c>
      <c r="G91" s="220" t="s">
        <v>131</v>
      </c>
      <c r="H91" s="141" t="s">
        <v>133</v>
      </c>
      <c r="I91" s="213" t="s">
        <v>135</v>
      </c>
      <c r="J91" s="178" t="s">
        <v>137</v>
      </c>
    </row>
    <row r="92" spans="1:10" x14ac:dyDescent="0.25">
      <c r="A92" s="112"/>
      <c r="B92" s="143" t="s">
        <v>1085</v>
      </c>
      <c r="C92" s="214"/>
      <c r="D92" s="268">
        <v>1998.5280978624555</v>
      </c>
      <c r="E92" s="269">
        <v>1895.7866692605126</v>
      </c>
      <c r="F92" s="270">
        <v>1746.9938474453754</v>
      </c>
      <c r="G92" s="271">
        <v>1692.7209143878454</v>
      </c>
      <c r="H92" s="269">
        <v>1491.1560888739641</v>
      </c>
      <c r="I92" s="271">
        <v>5412.3159082005568</v>
      </c>
      <c r="J92" s="272">
        <v>3452.4236810531133</v>
      </c>
    </row>
    <row r="93" spans="1:10" x14ac:dyDescent="0.25">
      <c r="A93" s="112"/>
      <c r="B93" s="125" t="s">
        <v>1086</v>
      </c>
      <c r="C93" s="182"/>
      <c r="D93" s="288"/>
      <c r="E93" s="289"/>
      <c r="F93" s="290"/>
      <c r="G93" s="291"/>
      <c r="H93" s="289"/>
      <c r="I93" s="291"/>
      <c r="J93" s="292"/>
    </row>
    <row r="94" spans="1:10" x14ac:dyDescent="0.25">
      <c r="A94" s="112"/>
      <c r="B94" s="125" t="s">
        <v>1087</v>
      </c>
      <c r="C94" s="182"/>
      <c r="D94" s="288"/>
      <c r="E94" s="289"/>
      <c r="F94" s="290"/>
      <c r="G94" s="291"/>
      <c r="H94" s="289"/>
      <c r="I94" s="291"/>
      <c r="J94" s="292"/>
    </row>
    <row r="95" spans="1:10" x14ac:dyDescent="0.25">
      <c r="A95" s="112"/>
      <c r="B95" s="143" t="s">
        <v>1063</v>
      </c>
      <c r="C95" s="214"/>
      <c r="D95" s="288">
        <f>E40</f>
        <v>340.85220742199056</v>
      </c>
      <c r="E95" s="289"/>
      <c r="F95" s="290"/>
      <c r="G95" s="291"/>
      <c r="H95" s="289"/>
      <c r="I95" s="291"/>
      <c r="J95" s="292"/>
    </row>
    <row r="96" spans="1:10" x14ac:dyDescent="0.25">
      <c r="A96" s="112"/>
      <c r="B96" s="172"/>
      <c r="C96" s="215" t="s">
        <v>1098</v>
      </c>
      <c r="D96" s="281">
        <f>D92+D95</f>
        <v>2339.380305284446</v>
      </c>
      <c r="E96" s="282">
        <f>E92</f>
        <v>1895.7866692605126</v>
      </c>
      <c r="F96" s="282">
        <f t="shared" ref="F96:I96" si="2">F92</f>
        <v>1746.9938474453754</v>
      </c>
      <c r="G96" s="282">
        <f t="shared" si="2"/>
        <v>1692.7209143878454</v>
      </c>
      <c r="H96" s="282">
        <f t="shared" si="2"/>
        <v>1491.1560888739641</v>
      </c>
      <c r="I96" s="282">
        <f t="shared" si="2"/>
        <v>5412.3159082005568</v>
      </c>
      <c r="J96" s="285">
        <f>J92</f>
        <v>3452.4236810531133</v>
      </c>
    </row>
    <row r="97" spans="1:10" x14ac:dyDescent="0.25">
      <c r="A97" s="112"/>
      <c r="B97" s="138"/>
      <c r="C97" s="216"/>
      <c r="D97" s="221"/>
      <c r="E97" s="221"/>
      <c r="F97" s="221"/>
      <c r="G97" s="221"/>
      <c r="H97" s="221"/>
      <c r="I97" s="221"/>
      <c r="J97" s="221"/>
    </row>
    <row r="98" spans="1:10" x14ac:dyDescent="0.25">
      <c r="A98" s="112"/>
      <c r="B98" s="222"/>
      <c r="C98" s="218" t="s">
        <v>1099</v>
      </c>
      <c r="D98" s="281">
        <v>1000</v>
      </c>
      <c r="E98" s="282">
        <v>1000</v>
      </c>
      <c r="F98" s="283">
        <v>2000</v>
      </c>
      <c r="G98" s="284">
        <v>2100</v>
      </c>
      <c r="H98" s="282">
        <v>900</v>
      </c>
      <c r="I98" s="284">
        <v>2900</v>
      </c>
      <c r="J98" s="285">
        <v>2250</v>
      </c>
    </row>
    <row r="99" spans="1:10" x14ac:dyDescent="0.25">
      <c r="A99" s="112"/>
      <c r="B99" s="223"/>
      <c r="C99" s="224" t="s">
        <v>1100</v>
      </c>
      <c r="D99" s="289">
        <v>0</v>
      </c>
      <c r="E99" s="289">
        <v>0</v>
      </c>
      <c r="F99" s="289">
        <v>0</v>
      </c>
      <c r="G99" s="289">
        <v>300</v>
      </c>
      <c r="H99" s="289">
        <v>150</v>
      </c>
      <c r="I99" s="289">
        <v>150</v>
      </c>
      <c r="J99" s="292">
        <v>0</v>
      </c>
    </row>
    <row r="100" spans="1:10" x14ac:dyDescent="0.25">
      <c r="A100" s="112"/>
      <c r="B100" s="225"/>
      <c r="C100" s="226" t="s">
        <v>1101</v>
      </c>
      <c r="D100" s="293">
        <f>D98-D99</f>
        <v>1000</v>
      </c>
      <c r="E100" s="293">
        <f t="shared" ref="E100:I100" si="3">E98-E99</f>
        <v>1000</v>
      </c>
      <c r="F100" s="293">
        <f t="shared" si="3"/>
        <v>2000</v>
      </c>
      <c r="G100" s="293">
        <f t="shared" si="3"/>
        <v>1800</v>
      </c>
      <c r="H100" s="293">
        <f t="shared" si="3"/>
        <v>750</v>
      </c>
      <c r="I100" s="293">
        <f t="shared" si="3"/>
        <v>2750</v>
      </c>
      <c r="J100" s="294">
        <f>J98-J99</f>
        <v>2250</v>
      </c>
    </row>
    <row r="101" spans="1:10" x14ac:dyDescent="0.25">
      <c r="A101" s="112"/>
      <c r="B101" s="113"/>
      <c r="C101" s="113"/>
      <c r="D101" s="113"/>
      <c r="E101" s="113"/>
      <c r="F101" s="113"/>
      <c r="G101" s="113"/>
      <c r="H101" s="113"/>
      <c r="I101" s="113"/>
      <c r="J101" s="113"/>
    </row>
    <row r="102" spans="1:10" x14ac:dyDescent="0.25">
      <c r="A102" s="112" t="s">
        <v>1102</v>
      </c>
      <c r="B102" s="160" t="s">
        <v>1103</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1104</v>
      </c>
      <c r="F104" s="113"/>
      <c r="G104" s="113"/>
      <c r="H104" s="113"/>
      <c r="I104" s="113"/>
      <c r="J104" s="113"/>
    </row>
    <row r="105" spans="1:10" x14ac:dyDescent="0.25">
      <c r="A105" s="112"/>
      <c r="B105" s="400" t="s">
        <v>1105</v>
      </c>
      <c r="C105" s="153" t="s">
        <v>1106</v>
      </c>
      <c r="D105" s="295">
        <v>300</v>
      </c>
      <c r="E105" s="297">
        <v>5.9388888888888882</v>
      </c>
      <c r="F105" s="113"/>
      <c r="G105" s="113"/>
      <c r="H105" s="113"/>
      <c r="I105" s="113"/>
      <c r="J105" s="113"/>
    </row>
    <row r="106" spans="1:10" x14ac:dyDescent="0.25">
      <c r="A106" s="112"/>
      <c r="B106" s="401"/>
      <c r="C106" s="227" t="s">
        <v>1107</v>
      </c>
      <c r="D106" s="296"/>
      <c r="E106" s="298"/>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1108</v>
      </c>
      <c r="C108" s="153" t="s">
        <v>1106</v>
      </c>
      <c r="D108" s="295">
        <v>0</v>
      </c>
      <c r="E108" s="299">
        <v>0</v>
      </c>
      <c r="F108" s="113"/>
      <c r="G108" s="113"/>
      <c r="H108" s="113"/>
      <c r="I108" s="113"/>
      <c r="J108" s="113"/>
    </row>
    <row r="109" spans="1:10" x14ac:dyDescent="0.25">
      <c r="A109" s="112"/>
      <c r="B109" s="401"/>
      <c r="C109" s="227" t="s">
        <v>1107</v>
      </c>
      <c r="D109" s="296"/>
      <c r="E109" s="298"/>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1109</v>
      </c>
      <c r="B111" s="160" t="s">
        <v>1110</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1104</v>
      </c>
      <c r="E113" s="113"/>
      <c r="F113" s="113"/>
      <c r="G113" s="113"/>
      <c r="H113" s="113"/>
      <c r="I113" s="113"/>
      <c r="J113" s="113"/>
    </row>
    <row r="114" spans="1:10" x14ac:dyDescent="0.25">
      <c r="A114" s="112"/>
      <c r="B114" s="228" t="s">
        <v>1111</v>
      </c>
      <c r="C114" s="320"/>
      <c r="D114" s="317"/>
      <c r="E114" s="113"/>
      <c r="F114" s="113"/>
      <c r="G114" s="113"/>
      <c r="H114" s="113"/>
      <c r="I114" s="113"/>
      <c r="J114" s="113"/>
    </row>
    <row r="115" spans="1:10" x14ac:dyDescent="0.25">
      <c r="A115" s="112"/>
      <c r="B115" s="229" t="s">
        <v>1112</v>
      </c>
      <c r="C115" s="321">
        <f>E40</f>
        <v>340.85220742199056</v>
      </c>
      <c r="D115" s="318">
        <f>E73</f>
        <v>0.1620937133365781</v>
      </c>
      <c r="E115" s="113"/>
      <c r="F115" s="113"/>
      <c r="G115" s="113"/>
      <c r="H115" s="113"/>
      <c r="I115" s="113"/>
      <c r="J115" s="113"/>
    </row>
    <row r="116" spans="1:10" x14ac:dyDescent="0.25">
      <c r="A116" s="112"/>
      <c r="B116" s="228" t="s">
        <v>1113</v>
      </c>
      <c r="C116" s="320"/>
      <c r="D116" s="317"/>
      <c r="E116" s="113"/>
      <c r="F116" s="113"/>
      <c r="G116" s="113"/>
      <c r="H116" s="113"/>
      <c r="I116" s="113"/>
      <c r="J116" s="113"/>
    </row>
    <row r="117" spans="1:10" x14ac:dyDescent="0.25">
      <c r="A117" s="112"/>
      <c r="B117" s="181" t="s">
        <v>107</v>
      </c>
      <c r="C117" s="322">
        <f>C115</f>
        <v>340.85220742199056</v>
      </c>
      <c r="D117" s="319">
        <f>D115</f>
        <v>0.1620937133365781</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opLeftCell="A12" workbookViewId="0">
      <selection activeCell="N20" sqref="N20"/>
    </sheetView>
  </sheetViews>
  <sheetFormatPr baseColWidth="10" defaultColWidth="9.140625" defaultRowHeight="15" x14ac:dyDescent="0.25"/>
  <cols>
    <col min="1" max="1" width="6.7109375" customWidth="1"/>
    <col min="2" max="2" width="16.7109375" customWidth="1"/>
    <col min="3" max="3" width="20.7109375" customWidth="1"/>
    <col min="4" max="4" width="12.42578125" bestFit="1" customWidth="1"/>
    <col min="5" max="5" width="10" bestFit="1" customWidth="1"/>
    <col min="6" max="6" width="13" customWidth="1"/>
    <col min="7" max="7" width="12.7109375" bestFit="1" customWidth="1"/>
    <col min="8" max="8" width="12"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 min="16" max="16" width="9.140625" customWidth="1"/>
  </cols>
  <sheetData>
    <row r="1" spans="1:16" x14ac:dyDescent="0.25">
      <c r="A1" s="230"/>
      <c r="B1" s="231" t="s">
        <v>1024</v>
      </c>
      <c r="C1" s="232"/>
      <c r="D1" s="232"/>
      <c r="E1" s="232"/>
      <c r="F1" s="232"/>
      <c r="G1" s="232"/>
      <c r="H1" s="232"/>
      <c r="I1" s="232"/>
      <c r="J1" s="232"/>
      <c r="K1" s="232"/>
      <c r="L1" s="232"/>
      <c r="M1" s="232"/>
      <c r="N1" s="232"/>
      <c r="O1" s="232"/>
      <c r="P1" s="232"/>
    </row>
    <row r="2" spans="1:16" x14ac:dyDescent="0.25">
      <c r="A2" s="233"/>
      <c r="B2" s="1"/>
      <c r="C2" s="1"/>
      <c r="D2" s="1"/>
      <c r="E2" s="1"/>
      <c r="F2" s="1"/>
      <c r="G2" s="1"/>
      <c r="H2" s="1"/>
      <c r="I2" s="1"/>
      <c r="J2" s="1"/>
      <c r="K2" s="1"/>
      <c r="L2" s="1"/>
      <c r="M2" s="1"/>
      <c r="N2" s="1"/>
    </row>
    <row r="3" spans="1:16" x14ac:dyDescent="0.25">
      <c r="A3" s="233"/>
      <c r="B3" s="234" t="s">
        <v>1114</v>
      </c>
      <c r="C3" s="235" t="s">
        <v>3</v>
      </c>
      <c r="D3" s="236"/>
      <c r="E3" s="237"/>
      <c r="F3" s="1"/>
      <c r="G3" s="1"/>
      <c r="H3" s="1"/>
      <c r="I3" s="1"/>
      <c r="J3" s="1"/>
      <c r="K3" s="1"/>
      <c r="L3" s="1"/>
      <c r="M3" s="1"/>
      <c r="N3" s="1"/>
    </row>
    <row r="4" spans="1:16" x14ac:dyDescent="0.25">
      <c r="A4" s="233"/>
      <c r="B4" s="234" t="s">
        <v>1115</v>
      </c>
      <c r="C4" s="369">
        <v>45657</v>
      </c>
      <c r="D4" s="1" t="s">
        <v>1027</v>
      </c>
      <c r="E4" s="1"/>
      <c r="F4" s="1"/>
      <c r="G4" s="1"/>
      <c r="H4" s="1"/>
      <c r="I4" s="1"/>
      <c r="J4" s="1"/>
      <c r="K4" s="1"/>
      <c r="L4" s="1"/>
      <c r="M4" s="1"/>
      <c r="N4" s="1"/>
    </row>
    <row r="5" spans="1:16" x14ac:dyDescent="0.25">
      <c r="A5" s="233"/>
      <c r="B5" s="1"/>
      <c r="C5" s="1"/>
      <c r="D5" s="1"/>
      <c r="E5" s="1"/>
      <c r="F5" s="1"/>
      <c r="G5" s="1"/>
      <c r="H5" s="1"/>
      <c r="I5" s="1"/>
      <c r="J5" s="1"/>
      <c r="K5" s="1"/>
      <c r="L5" s="1"/>
      <c r="M5" s="1"/>
      <c r="N5" s="1"/>
    </row>
    <row r="6" spans="1:16" x14ac:dyDescent="0.25">
      <c r="A6" s="238">
        <v>5</v>
      </c>
      <c r="B6" s="231" t="s">
        <v>1116</v>
      </c>
      <c r="C6" s="231"/>
      <c r="D6" s="231"/>
      <c r="E6" s="231"/>
      <c r="F6" s="231"/>
      <c r="G6" s="231"/>
      <c r="H6" s="231"/>
      <c r="I6" s="231"/>
      <c r="J6" s="231"/>
      <c r="K6" s="231"/>
      <c r="L6" s="231"/>
      <c r="M6" s="231"/>
      <c r="N6" s="231"/>
      <c r="O6" s="231"/>
      <c r="P6" s="232"/>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39" t="s">
        <v>1117</v>
      </c>
      <c r="B9" s="240" t="s">
        <v>1118</v>
      </c>
      <c r="C9" s="1"/>
      <c r="D9" s="1"/>
      <c r="E9" s="1"/>
      <c r="F9" s="1"/>
      <c r="G9" s="1"/>
      <c r="H9" s="1"/>
      <c r="I9" s="1"/>
      <c r="J9" s="1"/>
      <c r="K9" s="1"/>
      <c r="L9" s="1"/>
      <c r="M9" s="1"/>
      <c r="N9" s="1"/>
    </row>
    <row r="10" spans="1:16" x14ac:dyDescent="0.25">
      <c r="A10" s="239"/>
      <c r="B10" s="1"/>
      <c r="C10" s="1"/>
      <c r="D10" s="1"/>
      <c r="E10" s="1"/>
      <c r="F10" s="1"/>
      <c r="G10" s="1"/>
      <c r="H10" s="1"/>
      <c r="I10" s="1"/>
      <c r="J10" s="1"/>
      <c r="K10" s="1"/>
      <c r="L10" s="1"/>
      <c r="M10" s="1"/>
      <c r="N10" s="1"/>
    </row>
    <row r="11" spans="1:16" ht="25.5" x14ac:dyDescent="0.25">
      <c r="A11" s="239"/>
      <c r="B11" s="1"/>
      <c r="C11" s="251" t="s">
        <v>1119</v>
      </c>
      <c r="D11" s="1"/>
      <c r="E11" s="1"/>
      <c r="F11" s="1"/>
      <c r="G11" s="1"/>
      <c r="H11" s="1"/>
      <c r="I11" s="1"/>
      <c r="J11" s="1"/>
      <c r="K11" s="1"/>
      <c r="L11" s="1"/>
      <c r="M11" s="1"/>
      <c r="N11" s="1"/>
    </row>
    <row r="12" spans="1:16" x14ac:dyDescent="0.25">
      <c r="A12" s="239"/>
      <c r="B12" s="241" t="s">
        <v>1120</v>
      </c>
      <c r="C12" s="363">
        <f>1-C14-C15-C16-C19</f>
        <v>0.99072752772237682</v>
      </c>
      <c r="D12" s="1"/>
      <c r="E12" s="1"/>
      <c r="F12" s="1"/>
      <c r="G12" s="1"/>
      <c r="H12" s="1"/>
      <c r="I12" s="1"/>
      <c r="J12" s="1"/>
      <c r="K12" s="1"/>
      <c r="L12" s="1"/>
      <c r="M12" s="1"/>
      <c r="N12" s="1"/>
    </row>
    <row r="13" spans="1:16" x14ac:dyDescent="0.25">
      <c r="A13" s="239"/>
      <c r="B13" s="242" t="s">
        <v>1121</v>
      </c>
      <c r="C13" s="243"/>
      <c r="D13" s="1"/>
      <c r="E13" s="1"/>
      <c r="F13" s="1"/>
      <c r="G13" s="1"/>
      <c r="H13" s="1"/>
      <c r="I13" s="1"/>
      <c r="J13" s="1"/>
      <c r="K13" s="1"/>
      <c r="L13" s="1"/>
      <c r="M13" s="1"/>
      <c r="N13" s="1"/>
    </row>
    <row r="14" spans="1:16" x14ac:dyDescent="0.25">
      <c r="A14" s="239"/>
      <c r="B14" s="244" t="s">
        <v>1122</v>
      </c>
      <c r="C14" s="364">
        <v>9.2558340599189354E-3</v>
      </c>
      <c r="D14" s="1"/>
      <c r="E14" s="1"/>
      <c r="F14" s="1"/>
      <c r="G14" s="1"/>
      <c r="H14" s="1"/>
      <c r="I14" s="1"/>
      <c r="J14" s="1"/>
      <c r="K14" s="1"/>
      <c r="L14" s="1"/>
      <c r="M14" s="1"/>
      <c r="N14" s="1"/>
    </row>
    <row r="15" spans="1:16" x14ac:dyDescent="0.25">
      <c r="A15" s="239"/>
      <c r="B15" s="244" t="s">
        <v>1123</v>
      </c>
      <c r="C15" s="364">
        <v>1.6638217704282074E-5</v>
      </c>
      <c r="D15" s="1"/>
      <c r="E15" s="1"/>
      <c r="F15" s="1"/>
      <c r="G15" s="1"/>
      <c r="H15" s="1"/>
      <c r="I15" s="1"/>
      <c r="J15" s="1"/>
      <c r="K15" s="1"/>
      <c r="L15" s="1"/>
      <c r="M15" s="1"/>
      <c r="N15" s="1"/>
    </row>
    <row r="16" spans="1:16" x14ac:dyDescent="0.25">
      <c r="A16" s="239"/>
      <c r="B16" s="244" t="s">
        <v>1124</v>
      </c>
      <c r="C16" s="364">
        <v>0</v>
      </c>
      <c r="D16" s="1"/>
      <c r="E16" s="1"/>
      <c r="F16" s="1"/>
      <c r="G16" s="1"/>
      <c r="H16" s="1"/>
      <c r="I16" s="1"/>
      <c r="J16" s="1"/>
      <c r="K16" s="1"/>
      <c r="L16" s="1"/>
      <c r="M16" s="1"/>
      <c r="N16" s="1"/>
    </row>
    <row r="17" spans="1:15" x14ac:dyDescent="0.25">
      <c r="A17" s="239"/>
      <c r="B17" s="244" t="s">
        <v>1125</v>
      </c>
      <c r="C17" s="364">
        <v>0</v>
      </c>
      <c r="D17" s="1"/>
      <c r="E17" s="1"/>
      <c r="F17" s="1"/>
      <c r="G17" s="1"/>
      <c r="H17" s="1"/>
      <c r="I17" s="1"/>
      <c r="J17" s="1"/>
      <c r="K17" s="1"/>
      <c r="L17" s="1"/>
      <c r="M17" s="1"/>
      <c r="N17" s="1"/>
    </row>
    <row r="18" spans="1:15" x14ac:dyDescent="0.25">
      <c r="A18" s="239"/>
      <c r="B18" s="244" t="s">
        <v>1126</v>
      </c>
      <c r="C18" s="364">
        <v>0</v>
      </c>
      <c r="D18" s="1"/>
      <c r="E18" s="1"/>
      <c r="F18" s="1"/>
      <c r="G18" s="1"/>
      <c r="H18" s="1"/>
      <c r="I18" s="1"/>
      <c r="J18" s="1"/>
      <c r="K18" s="1"/>
      <c r="L18" s="1"/>
      <c r="M18" s="1"/>
      <c r="N18" s="1"/>
    </row>
    <row r="19" spans="1:15" x14ac:dyDescent="0.25">
      <c r="A19" s="195"/>
      <c r="B19" s="245" t="s">
        <v>1127</v>
      </c>
      <c r="C19" s="365">
        <f>C17+C18</f>
        <v>0</v>
      </c>
      <c r="D19" s="2"/>
      <c r="E19" s="2"/>
      <c r="F19" s="2"/>
      <c r="G19" s="2"/>
      <c r="H19" s="2"/>
      <c r="I19" s="2"/>
      <c r="J19" s="2"/>
      <c r="K19" s="2"/>
      <c r="L19" s="2"/>
      <c r="M19" s="2"/>
      <c r="N19" s="2"/>
    </row>
    <row r="20" spans="1:15" x14ac:dyDescent="0.25">
      <c r="A20" s="239"/>
      <c r="B20" s="1"/>
      <c r="C20" s="1"/>
      <c r="D20" s="1"/>
      <c r="E20" s="1"/>
      <c r="F20" s="1"/>
      <c r="G20" s="1"/>
      <c r="H20" s="1"/>
      <c r="I20" s="1"/>
      <c r="J20" s="1"/>
      <c r="K20" s="1"/>
      <c r="L20" s="1"/>
      <c r="M20" s="1"/>
      <c r="N20" s="1"/>
    </row>
    <row r="21" spans="1:15" x14ac:dyDescent="0.25">
      <c r="A21" s="239" t="s">
        <v>1128</v>
      </c>
      <c r="B21" s="246" t="s">
        <v>1129</v>
      </c>
      <c r="C21" s="1"/>
      <c r="D21" s="1"/>
      <c r="E21" s="1"/>
      <c r="F21" s="1"/>
      <c r="G21" s="1"/>
      <c r="H21" s="1"/>
      <c r="I21" s="1"/>
      <c r="J21" s="1"/>
      <c r="K21" s="1"/>
      <c r="L21" s="1"/>
      <c r="M21" s="1"/>
      <c r="N21" s="1"/>
    </row>
    <row r="22" spans="1:15" x14ac:dyDescent="0.25">
      <c r="A22" s="239"/>
      <c r="B22" s="246"/>
      <c r="C22" s="1"/>
      <c r="D22" s="1"/>
      <c r="E22" s="1"/>
      <c r="F22" s="1"/>
      <c r="G22" s="1"/>
      <c r="H22" s="1"/>
      <c r="I22" s="1"/>
      <c r="J22" s="1"/>
      <c r="K22" s="1"/>
      <c r="L22" s="1"/>
      <c r="M22" s="1"/>
      <c r="N22" s="1"/>
    </row>
    <row r="23" spans="1:15" x14ac:dyDescent="0.25">
      <c r="A23" s="239"/>
      <c r="B23" s="246"/>
      <c r="C23" s="1"/>
      <c r="D23" s="247"/>
      <c r="E23" s="247"/>
      <c r="F23" s="247"/>
      <c r="G23" s="247"/>
      <c r="H23" s="248"/>
      <c r="I23" s="247"/>
      <c r="J23" s="247"/>
      <c r="K23" s="247"/>
      <c r="L23" s="247"/>
      <c r="M23" s="247"/>
      <c r="N23" s="247"/>
    </row>
    <row r="24" spans="1:15" x14ac:dyDescent="0.25">
      <c r="A24" s="239"/>
      <c r="B24" s="1"/>
      <c r="C24" s="1"/>
      <c r="D24" s="1"/>
      <c r="E24" s="1"/>
      <c r="F24" s="1"/>
      <c r="G24" s="1"/>
      <c r="H24" s="1"/>
      <c r="I24" s="1"/>
      <c r="J24" s="1"/>
      <c r="K24" s="1"/>
      <c r="L24" s="1"/>
      <c r="M24" s="1"/>
      <c r="N24" s="1"/>
    </row>
    <row r="25" spans="1:15" ht="63.75" x14ac:dyDescent="0.25">
      <c r="A25" s="249"/>
      <c r="B25" s="250"/>
      <c r="C25" s="250"/>
      <c r="D25" s="251" t="s">
        <v>1130</v>
      </c>
      <c r="E25" s="251" t="s">
        <v>1131</v>
      </c>
      <c r="F25" s="251" t="s">
        <v>1132</v>
      </c>
      <c r="G25" s="251" t="s">
        <v>1133</v>
      </c>
      <c r="H25" s="251" t="s">
        <v>1134</v>
      </c>
      <c r="I25" s="251" t="s">
        <v>1135</v>
      </c>
      <c r="J25" s="251" t="s">
        <v>1136</v>
      </c>
      <c r="K25" s="251" t="s">
        <v>1137</v>
      </c>
      <c r="L25" s="251" t="s">
        <v>1138</v>
      </c>
      <c r="M25" s="251" t="s">
        <v>1139</v>
      </c>
      <c r="N25" s="251" t="s">
        <v>107</v>
      </c>
      <c r="O25" s="251" t="s">
        <v>1140</v>
      </c>
    </row>
    <row r="26" spans="1:15" s="366" customFormat="1" x14ac:dyDescent="0.25">
      <c r="A26" s="249"/>
      <c r="B26" s="404" t="s">
        <v>608</v>
      </c>
      <c r="C26" s="405"/>
      <c r="D26" s="323">
        <v>0</v>
      </c>
      <c r="E26" s="323">
        <v>0</v>
      </c>
      <c r="F26" s="323">
        <v>0</v>
      </c>
      <c r="G26" s="323">
        <v>9.6413234535000001</v>
      </c>
      <c r="H26" s="323">
        <v>0</v>
      </c>
      <c r="I26" s="323">
        <v>0</v>
      </c>
      <c r="J26" s="323">
        <v>0</v>
      </c>
      <c r="K26" s="323">
        <v>0</v>
      </c>
      <c r="L26" s="323">
        <v>0</v>
      </c>
      <c r="M26" s="323">
        <v>0</v>
      </c>
      <c r="N26" s="323">
        <f t="shared" ref="N26:N38" si="0">SUM(D26:M26)</f>
        <v>9.6413234535000001</v>
      </c>
      <c r="O26" s="325">
        <f t="shared" ref="O26:O38" si="1">N26/N$39</f>
        <v>5.4501776240632087E-4</v>
      </c>
    </row>
    <row r="27" spans="1:15" s="366" customFormat="1" x14ac:dyDescent="0.25">
      <c r="A27" s="249"/>
      <c r="B27" s="404" t="s">
        <v>610</v>
      </c>
      <c r="C27" s="405"/>
      <c r="D27" s="323">
        <v>0</v>
      </c>
      <c r="E27" s="323">
        <v>0</v>
      </c>
      <c r="F27" s="323">
        <v>0</v>
      </c>
      <c r="G27" s="323">
        <v>158.8002008325</v>
      </c>
      <c r="H27" s="323">
        <v>0</v>
      </c>
      <c r="I27" s="323">
        <v>13.5</v>
      </c>
      <c r="J27" s="323">
        <v>0</v>
      </c>
      <c r="K27" s="323">
        <v>0</v>
      </c>
      <c r="L27" s="323">
        <v>0</v>
      </c>
      <c r="M27" s="323">
        <v>0</v>
      </c>
      <c r="N27" s="323">
        <f t="shared" si="0"/>
        <v>172.3002008325</v>
      </c>
      <c r="O27" s="325">
        <f t="shared" si="1"/>
        <v>9.7400186159918526E-3</v>
      </c>
    </row>
    <row r="28" spans="1:15" s="366" customFormat="1" x14ac:dyDescent="0.25">
      <c r="A28" s="249"/>
      <c r="B28" s="404" t="s">
        <v>620</v>
      </c>
      <c r="C28" s="405"/>
      <c r="D28" s="323">
        <v>0</v>
      </c>
      <c r="E28" s="323">
        <v>0</v>
      </c>
      <c r="F28" s="323">
        <v>0</v>
      </c>
      <c r="G28" s="323">
        <v>80.384760141014524</v>
      </c>
      <c r="H28" s="323">
        <v>0</v>
      </c>
      <c r="I28" s="323">
        <v>0</v>
      </c>
      <c r="J28" s="323">
        <v>0</v>
      </c>
      <c r="K28" s="323">
        <v>0</v>
      </c>
      <c r="L28" s="323">
        <v>0</v>
      </c>
      <c r="M28" s="323">
        <v>0</v>
      </c>
      <c r="N28" s="323">
        <f t="shared" si="0"/>
        <v>80.384760141014524</v>
      </c>
      <c r="O28" s="325">
        <f t="shared" si="1"/>
        <v>4.5440983610730542E-3</v>
      </c>
    </row>
    <row r="29" spans="1:15" s="366" customFormat="1" x14ac:dyDescent="0.25">
      <c r="A29" s="249"/>
      <c r="B29" s="404" t="s">
        <v>624</v>
      </c>
      <c r="C29" s="405"/>
      <c r="D29" s="323">
        <v>0</v>
      </c>
      <c r="E29" s="323">
        <v>0</v>
      </c>
      <c r="F29" s="323">
        <v>0</v>
      </c>
      <c r="G29" s="323">
        <v>54</v>
      </c>
      <c r="H29" s="323">
        <v>0</v>
      </c>
      <c r="I29" s="323">
        <v>0</v>
      </c>
      <c r="J29" s="323">
        <v>0</v>
      </c>
      <c r="K29" s="323">
        <v>0</v>
      </c>
      <c r="L29" s="323">
        <v>0</v>
      </c>
      <c r="M29" s="323">
        <v>0</v>
      </c>
      <c r="N29" s="323">
        <f t="shared" si="0"/>
        <v>54</v>
      </c>
      <c r="O29" s="325">
        <f t="shared" si="1"/>
        <v>3.0525849808780434E-3</v>
      </c>
    </row>
    <row r="30" spans="1:15" s="366" customFormat="1" x14ac:dyDescent="0.25">
      <c r="A30" s="249"/>
      <c r="B30" s="404" t="s">
        <v>2</v>
      </c>
      <c r="C30" s="405"/>
      <c r="D30" s="323">
        <v>0</v>
      </c>
      <c r="E30" s="323">
        <v>95.299605260000007</v>
      </c>
      <c r="F30" s="323">
        <v>36.209297030000002</v>
      </c>
      <c r="G30" s="323">
        <v>2570.3434485326325</v>
      </c>
      <c r="H30" s="323">
        <v>3582.6208713000001</v>
      </c>
      <c r="I30" s="323">
        <v>233.37049263</v>
      </c>
      <c r="J30" s="323">
        <v>4950.9473457623999</v>
      </c>
      <c r="K30" s="323">
        <v>519.86075915000004</v>
      </c>
      <c r="L30" s="323">
        <v>2110.7766277320002</v>
      </c>
      <c r="M30" s="323">
        <v>165.70564719999999</v>
      </c>
      <c r="N30" s="323">
        <f t="shared" si="0"/>
        <v>14265.134094597033</v>
      </c>
      <c r="O30" s="325">
        <f t="shared" si="1"/>
        <v>0.80639877939589277</v>
      </c>
    </row>
    <row r="31" spans="1:15" s="366" customFormat="1" x14ac:dyDescent="0.25">
      <c r="A31" s="249"/>
      <c r="B31" s="404" t="s">
        <v>627</v>
      </c>
      <c r="C31" s="405"/>
      <c r="D31" s="323">
        <v>0</v>
      </c>
      <c r="E31" s="323">
        <v>0</v>
      </c>
      <c r="F31" s="323">
        <v>0</v>
      </c>
      <c r="G31" s="323">
        <v>237.53054433091495</v>
      </c>
      <c r="H31" s="323">
        <v>0</v>
      </c>
      <c r="I31" s="323">
        <v>0</v>
      </c>
      <c r="J31" s="323">
        <v>0</v>
      </c>
      <c r="K31" s="323">
        <v>0</v>
      </c>
      <c r="L31" s="323">
        <v>0</v>
      </c>
      <c r="M31" s="323">
        <v>0</v>
      </c>
      <c r="N31" s="323">
        <f t="shared" si="0"/>
        <v>237.53054433091495</v>
      </c>
      <c r="O31" s="325">
        <f t="shared" si="1"/>
        <v>1.3427447631932172E-2</v>
      </c>
    </row>
    <row r="32" spans="1:15" s="366" customFormat="1" x14ac:dyDescent="0.25">
      <c r="A32" s="249"/>
      <c r="B32" s="404" t="s">
        <v>631</v>
      </c>
      <c r="C32" s="405"/>
      <c r="D32" s="323">
        <v>0</v>
      </c>
      <c r="E32" s="323">
        <v>0</v>
      </c>
      <c r="F32" s="323">
        <v>0</v>
      </c>
      <c r="G32" s="323">
        <v>27.759146081499999</v>
      </c>
      <c r="H32" s="323">
        <v>0</v>
      </c>
      <c r="I32" s="323">
        <v>0</v>
      </c>
      <c r="J32" s="323">
        <v>0</v>
      </c>
      <c r="K32" s="323">
        <v>0</v>
      </c>
      <c r="L32" s="323">
        <v>0</v>
      </c>
      <c r="M32" s="323">
        <v>0</v>
      </c>
      <c r="N32" s="323">
        <f t="shared" si="0"/>
        <v>27.759146081499999</v>
      </c>
      <c r="O32" s="325">
        <f t="shared" si="1"/>
        <v>1.5692065261182684E-3</v>
      </c>
    </row>
    <row r="33" spans="1:15" s="366" customFormat="1" x14ac:dyDescent="0.25">
      <c r="A33" s="249"/>
      <c r="B33" s="404" t="s">
        <v>683</v>
      </c>
      <c r="C33" s="405"/>
      <c r="D33" s="323">
        <v>0</v>
      </c>
      <c r="E33" s="323">
        <v>349.59390724000002</v>
      </c>
      <c r="F33" s="323">
        <v>0</v>
      </c>
      <c r="G33" s="323">
        <v>0</v>
      </c>
      <c r="H33" s="323">
        <v>0</v>
      </c>
      <c r="I33" s="323">
        <v>0</v>
      </c>
      <c r="J33" s="323">
        <v>0</v>
      </c>
      <c r="K33" s="323">
        <v>0</v>
      </c>
      <c r="L33" s="323">
        <v>0</v>
      </c>
      <c r="M33" s="323">
        <v>0</v>
      </c>
      <c r="N33" s="323">
        <f t="shared" si="0"/>
        <v>349.59390724000002</v>
      </c>
      <c r="O33" s="325">
        <f t="shared" si="1"/>
        <v>1.9762316863838815E-2</v>
      </c>
    </row>
    <row r="34" spans="1:15" s="366" customFormat="1" x14ac:dyDescent="0.25">
      <c r="A34" s="249"/>
      <c r="B34" s="404" t="s">
        <v>1141</v>
      </c>
      <c r="C34" s="405"/>
      <c r="D34" s="323">
        <v>0</v>
      </c>
      <c r="E34" s="323">
        <v>0</v>
      </c>
      <c r="F34" s="323">
        <v>0</v>
      </c>
      <c r="G34" s="323">
        <v>1111.7532991681519</v>
      </c>
      <c r="H34" s="323">
        <v>0</v>
      </c>
      <c r="I34" s="323">
        <v>0</v>
      </c>
      <c r="J34" s="323">
        <v>0</v>
      </c>
      <c r="K34" s="323">
        <v>0</v>
      </c>
      <c r="L34" s="323">
        <v>0</v>
      </c>
      <c r="M34" s="323">
        <v>0</v>
      </c>
      <c r="N34" s="323">
        <f t="shared" si="0"/>
        <v>1111.7532991681519</v>
      </c>
      <c r="O34" s="325">
        <f t="shared" si="1"/>
        <v>6.2846693027450273E-2</v>
      </c>
    </row>
    <row r="35" spans="1:15" s="366" customFormat="1" x14ac:dyDescent="0.25">
      <c r="A35" s="249"/>
      <c r="B35" s="404" t="s">
        <v>657</v>
      </c>
      <c r="C35" s="405"/>
      <c r="D35" s="323">
        <v>0</v>
      </c>
      <c r="E35" s="323">
        <v>0</v>
      </c>
      <c r="F35" s="323">
        <v>0</v>
      </c>
      <c r="G35" s="323">
        <v>221.60319949824145</v>
      </c>
      <c r="H35" s="323">
        <v>0</v>
      </c>
      <c r="I35" s="323">
        <v>0</v>
      </c>
      <c r="J35" s="323">
        <v>0</v>
      </c>
      <c r="K35" s="323">
        <v>0</v>
      </c>
      <c r="L35" s="323">
        <v>0</v>
      </c>
      <c r="M35" s="323">
        <v>0</v>
      </c>
      <c r="N35" s="323">
        <f t="shared" si="0"/>
        <v>221.60319949824145</v>
      </c>
      <c r="O35" s="325">
        <f t="shared" si="1"/>
        <v>1.2527085157460234E-2</v>
      </c>
    </row>
    <row r="36" spans="1:15" s="366" customFormat="1" x14ac:dyDescent="0.25">
      <c r="A36" s="249"/>
      <c r="B36" s="404" t="s">
        <v>681</v>
      </c>
      <c r="C36" s="405"/>
      <c r="D36" s="323">
        <v>385.76581708943024</v>
      </c>
      <c r="E36" s="323">
        <v>0</v>
      </c>
      <c r="F36" s="323">
        <v>0</v>
      </c>
      <c r="G36" s="323">
        <v>0</v>
      </c>
      <c r="H36" s="323">
        <v>0</v>
      </c>
      <c r="I36" s="323">
        <v>0</v>
      </c>
      <c r="J36" s="323">
        <v>0</v>
      </c>
      <c r="K36" s="323">
        <v>0</v>
      </c>
      <c r="L36" s="323">
        <v>0</v>
      </c>
      <c r="M36" s="323">
        <v>0</v>
      </c>
      <c r="N36" s="323">
        <f t="shared" si="0"/>
        <v>385.76581708943024</v>
      </c>
      <c r="O36" s="325">
        <f t="shared" si="1"/>
        <v>2.1807091470061876E-2</v>
      </c>
    </row>
    <row r="37" spans="1:15" s="366" customFormat="1" x14ac:dyDescent="0.25">
      <c r="A37" s="249"/>
      <c r="B37" s="404" t="s">
        <v>1142</v>
      </c>
      <c r="C37" s="405"/>
      <c r="D37" s="323">
        <v>0</v>
      </c>
      <c r="E37" s="323">
        <v>0</v>
      </c>
      <c r="F37" s="323">
        <v>0</v>
      </c>
      <c r="G37" s="323">
        <v>748.10276668153915</v>
      </c>
      <c r="H37" s="323">
        <v>0</v>
      </c>
      <c r="I37" s="323">
        <v>0</v>
      </c>
      <c r="J37" s="323">
        <v>0</v>
      </c>
      <c r="K37" s="323">
        <v>0</v>
      </c>
      <c r="L37" s="323">
        <v>0</v>
      </c>
      <c r="M37" s="323">
        <v>0</v>
      </c>
      <c r="N37" s="323">
        <f t="shared" si="0"/>
        <v>748.10276668153915</v>
      </c>
      <c r="O37" s="325">
        <f t="shared" si="1"/>
        <v>4.2289764254173655E-2</v>
      </c>
    </row>
    <row r="38" spans="1:15" s="366" customFormat="1" x14ac:dyDescent="0.25">
      <c r="A38" s="249"/>
      <c r="B38" s="404" t="s">
        <v>1143</v>
      </c>
      <c r="C38" s="405"/>
      <c r="D38" s="323">
        <v>0</v>
      </c>
      <c r="E38" s="323">
        <v>0</v>
      </c>
      <c r="F38" s="323">
        <v>0</v>
      </c>
      <c r="G38" s="323">
        <v>26.356147969999999</v>
      </c>
      <c r="H38" s="323">
        <v>0</v>
      </c>
      <c r="I38" s="323">
        <v>0</v>
      </c>
      <c r="J38" s="323">
        <v>0</v>
      </c>
      <c r="K38" s="323">
        <v>0</v>
      </c>
      <c r="L38" s="323">
        <v>0</v>
      </c>
      <c r="M38" s="323">
        <v>0</v>
      </c>
      <c r="N38" s="323">
        <f t="shared" si="0"/>
        <v>26.356147969999999</v>
      </c>
      <c r="O38" s="325">
        <f t="shared" si="1"/>
        <v>1.4898959527226171E-3</v>
      </c>
    </row>
    <row r="39" spans="1:15" x14ac:dyDescent="0.25">
      <c r="A39" s="239"/>
      <c r="B39" s="402" t="s">
        <v>107</v>
      </c>
      <c r="C39" s="403"/>
      <c r="D39" s="324">
        <f t="shared" ref="D39:O39" si="2">SUM(D26:D38)</f>
        <v>385.76581708943024</v>
      </c>
      <c r="E39" s="324">
        <f t="shared" si="2"/>
        <v>444.89351250000004</v>
      </c>
      <c r="F39" s="324">
        <f t="shared" si="2"/>
        <v>36.209297030000002</v>
      </c>
      <c r="G39" s="324">
        <f t="shared" si="2"/>
        <v>5246.2748366899941</v>
      </c>
      <c r="H39" s="324">
        <f t="shared" si="2"/>
        <v>3582.6208713000001</v>
      </c>
      <c r="I39" s="324">
        <f t="shared" si="2"/>
        <v>246.87049263</v>
      </c>
      <c r="J39" s="324">
        <f t="shared" si="2"/>
        <v>4950.9473457623999</v>
      </c>
      <c r="K39" s="324">
        <f t="shared" si="2"/>
        <v>519.86075915000004</v>
      </c>
      <c r="L39" s="324">
        <f t="shared" si="2"/>
        <v>2110.7766277320002</v>
      </c>
      <c r="M39" s="324">
        <f t="shared" si="2"/>
        <v>165.70564719999999</v>
      </c>
      <c r="N39" s="324">
        <f t="shared" si="2"/>
        <v>17689.925207083827</v>
      </c>
      <c r="O39" s="326">
        <f t="shared" si="2"/>
        <v>0.99999999999999989</v>
      </c>
    </row>
    <row r="40" spans="1:15" x14ac:dyDescent="0.25">
      <c r="A40" s="239"/>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K15" sqref="K15"/>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2"/>
      <c r="B1" s="253" t="s">
        <v>1024</v>
      </c>
      <c r="C1" s="254"/>
      <c r="D1" s="254"/>
      <c r="E1" s="254"/>
      <c r="F1" s="254"/>
      <c r="G1" s="254"/>
      <c r="H1" s="254"/>
    </row>
    <row r="2" spans="1:8" x14ac:dyDescent="0.25">
      <c r="A2" s="255"/>
      <c r="B2" s="2"/>
      <c r="C2" s="2"/>
      <c r="D2" s="2"/>
      <c r="E2" s="2"/>
      <c r="F2" s="2"/>
      <c r="G2" s="2"/>
      <c r="H2" s="2"/>
    </row>
    <row r="3" spans="1:8" x14ac:dyDescent="0.25">
      <c r="A3" s="255"/>
      <c r="B3" s="256" t="s">
        <v>1025</v>
      </c>
      <c r="C3" s="257" t="s">
        <v>3</v>
      </c>
      <c r="D3" s="258"/>
      <c r="E3" s="259"/>
      <c r="F3" s="2"/>
      <c r="G3" s="2"/>
      <c r="H3" s="2"/>
    </row>
    <row r="4" spans="1:8" x14ac:dyDescent="0.25">
      <c r="A4" s="255"/>
      <c r="B4" s="256" t="s">
        <v>1026</v>
      </c>
      <c r="C4" s="368">
        <v>45657</v>
      </c>
      <c r="D4" s="2" t="s">
        <v>1027</v>
      </c>
      <c r="E4" s="2"/>
      <c r="F4" s="2"/>
      <c r="G4" s="2"/>
      <c r="H4" s="2"/>
    </row>
    <row r="5" spans="1:8" x14ac:dyDescent="0.25">
      <c r="A5" s="255"/>
      <c r="B5" s="2"/>
      <c r="C5" s="2"/>
      <c r="D5" s="2"/>
      <c r="E5" s="2"/>
      <c r="F5" s="2"/>
      <c r="G5" s="2"/>
      <c r="H5" s="2"/>
    </row>
    <row r="6" spans="1:8" x14ac:dyDescent="0.25">
      <c r="A6" s="260">
        <v>6</v>
      </c>
      <c r="B6" s="253" t="s">
        <v>1144</v>
      </c>
      <c r="C6" s="253"/>
      <c r="D6" s="253"/>
      <c r="E6" s="253"/>
      <c r="F6" s="253"/>
      <c r="G6" s="253"/>
      <c r="H6" s="253"/>
    </row>
    <row r="7" spans="1:8" x14ac:dyDescent="0.25">
      <c r="A7" s="195"/>
      <c r="B7" s="2"/>
      <c r="C7" s="2"/>
      <c r="D7" s="2"/>
      <c r="E7" s="2"/>
      <c r="F7" s="2"/>
      <c r="G7" s="2"/>
      <c r="H7" s="2"/>
    </row>
    <row r="8" spans="1:8" x14ac:dyDescent="0.25">
      <c r="A8" s="195"/>
      <c r="B8" s="2"/>
      <c r="C8" s="2"/>
      <c r="D8" s="2"/>
      <c r="E8" s="2"/>
      <c r="F8" s="2"/>
      <c r="G8" s="2"/>
      <c r="H8" s="2"/>
    </row>
    <row r="9" spans="1:8" x14ac:dyDescent="0.25">
      <c r="A9" s="195" t="s">
        <v>1145</v>
      </c>
      <c r="B9" s="261" t="s">
        <v>1146</v>
      </c>
      <c r="C9" s="2"/>
      <c r="D9" s="2"/>
      <c r="E9" s="2"/>
      <c r="F9" s="2"/>
      <c r="G9" s="2"/>
      <c r="H9" s="2"/>
    </row>
    <row r="10" spans="1:8" x14ac:dyDescent="0.25">
      <c r="A10" s="195"/>
      <c r="B10" s="113"/>
      <c r="C10" s="113"/>
      <c r="D10" s="327">
        <f>YEAR(C4)</f>
        <v>2024</v>
      </c>
      <c r="E10" s="328">
        <f>D10-1</f>
        <v>2023</v>
      </c>
      <c r="F10" s="328">
        <f>D10-2</f>
        <v>2022</v>
      </c>
      <c r="G10" s="329">
        <f>D10-3</f>
        <v>2021</v>
      </c>
      <c r="H10" s="2"/>
    </row>
    <row r="11" spans="1:8" x14ac:dyDescent="0.25">
      <c r="A11" s="195"/>
      <c r="B11" s="120" t="s">
        <v>1147</v>
      </c>
      <c r="C11" s="121"/>
      <c r="D11" s="330">
        <v>0</v>
      </c>
      <c r="E11" s="331">
        <v>0</v>
      </c>
      <c r="F11" s="331">
        <v>1000</v>
      </c>
      <c r="G11" s="332">
        <v>2250</v>
      </c>
      <c r="H11" s="2"/>
    </row>
    <row r="12" spans="1:8" x14ac:dyDescent="0.25">
      <c r="A12" s="195"/>
      <c r="B12" s="143" t="s">
        <v>1148</v>
      </c>
      <c r="C12" s="144"/>
      <c r="D12" s="333">
        <f>D13-D11</f>
        <v>12150</v>
      </c>
      <c r="E12" s="334">
        <f>E13-E11</f>
        <v>12650</v>
      </c>
      <c r="F12" s="334">
        <f t="shared" ref="F12:G12" si="0">F13-F11</f>
        <v>12220</v>
      </c>
      <c r="G12" s="361">
        <f t="shared" si="0"/>
        <v>9720</v>
      </c>
      <c r="H12" s="2"/>
    </row>
    <row r="13" spans="1:8" x14ac:dyDescent="0.25">
      <c r="A13" s="195"/>
      <c r="B13" s="172" t="s">
        <v>1149</v>
      </c>
      <c r="C13" s="174"/>
      <c r="D13" s="336">
        <f>D21</f>
        <v>12150</v>
      </c>
      <c r="E13" s="336">
        <f t="shared" ref="E13:F13" si="1">E21</f>
        <v>12650</v>
      </c>
      <c r="F13" s="336">
        <f t="shared" si="1"/>
        <v>13220</v>
      </c>
      <c r="G13" s="338">
        <f>G21</f>
        <v>11970</v>
      </c>
      <c r="H13" s="2"/>
    </row>
    <row r="14" spans="1:8" x14ac:dyDescent="0.25">
      <c r="A14" s="195"/>
      <c r="B14" s="113"/>
      <c r="C14" s="113"/>
      <c r="D14" s="116"/>
      <c r="E14" s="116"/>
      <c r="F14" s="116"/>
      <c r="G14" s="116"/>
      <c r="H14" s="2"/>
    </row>
    <row r="15" spans="1:8" x14ac:dyDescent="0.25">
      <c r="A15" s="195"/>
      <c r="B15" s="120" t="s">
        <v>1150</v>
      </c>
      <c r="C15" s="121"/>
      <c r="D15" s="339">
        <v>12150</v>
      </c>
      <c r="E15" s="339">
        <v>12650</v>
      </c>
      <c r="F15" s="339">
        <v>13220</v>
      </c>
      <c r="G15" s="340">
        <v>11970</v>
      </c>
      <c r="H15" s="2"/>
    </row>
    <row r="16" spans="1:8" x14ac:dyDescent="0.25">
      <c r="A16" s="195"/>
      <c r="B16" s="143" t="s">
        <v>1151</v>
      </c>
      <c r="C16" s="144"/>
      <c r="D16" s="341">
        <v>0</v>
      </c>
      <c r="E16" s="341">
        <v>0</v>
      </c>
      <c r="F16" s="341">
        <v>0</v>
      </c>
      <c r="G16" s="342">
        <v>0</v>
      </c>
      <c r="H16" s="2"/>
    </row>
    <row r="17" spans="1:8" x14ac:dyDescent="0.25">
      <c r="A17" s="195"/>
      <c r="B17" s="143" t="s">
        <v>1152</v>
      </c>
      <c r="C17" s="144"/>
      <c r="D17" s="341">
        <v>0</v>
      </c>
      <c r="E17" s="341">
        <v>0</v>
      </c>
      <c r="F17" s="343">
        <v>0</v>
      </c>
      <c r="G17" s="344">
        <v>0</v>
      </c>
      <c r="H17" s="2"/>
    </row>
    <row r="18" spans="1:8" x14ac:dyDescent="0.25">
      <c r="A18" s="195"/>
      <c r="B18" s="143" t="s">
        <v>1153</v>
      </c>
      <c r="C18" s="144"/>
      <c r="D18" s="341">
        <v>0</v>
      </c>
      <c r="E18" s="341">
        <v>0</v>
      </c>
      <c r="F18" s="343">
        <v>0</v>
      </c>
      <c r="G18" s="344">
        <v>0</v>
      </c>
      <c r="H18" s="2"/>
    </row>
    <row r="19" spans="1:8" x14ac:dyDescent="0.25">
      <c r="A19" s="195"/>
      <c r="B19" s="262" t="s">
        <v>1154</v>
      </c>
      <c r="C19" s="144"/>
      <c r="D19" s="341">
        <v>0</v>
      </c>
      <c r="E19" s="341">
        <v>0</v>
      </c>
      <c r="F19" s="343">
        <v>0</v>
      </c>
      <c r="G19" s="344">
        <v>0</v>
      </c>
      <c r="H19" s="2"/>
    </row>
    <row r="20" spans="1:8" x14ac:dyDescent="0.25">
      <c r="A20" s="195"/>
      <c r="B20" s="143" t="s">
        <v>105</v>
      </c>
      <c r="C20" s="144"/>
      <c r="D20" s="341">
        <v>0</v>
      </c>
      <c r="E20" s="341">
        <v>0</v>
      </c>
      <c r="F20" s="343">
        <v>0</v>
      </c>
      <c r="G20" s="344">
        <v>0</v>
      </c>
      <c r="H20" s="2"/>
    </row>
    <row r="21" spans="1:8" x14ac:dyDescent="0.25">
      <c r="A21" s="195"/>
      <c r="B21" s="172" t="s">
        <v>1149</v>
      </c>
      <c r="C21" s="174"/>
      <c r="D21" s="345">
        <f>D15+D16</f>
        <v>12150</v>
      </c>
      <c r="E21" s="345">
        <f t="shared" ref="E21:G21" si="2">E15+E16</f>
        <v>12650</v>
      </c>
      <c r="F21" s="345">
        <f t="shared" si="2"/>
        <v>13220</v>
      </c>
      <c r="G21" s="367">
        <f t="shared" si="2"/>
        <v>11970</v>
      </c>
      <c r="H21" s="2"/>
    </row>
    <row r="22" spans="1:8" x14ac:dyDescent="0.25">
      <c r="A22" s="195"/>
      <c r="B22" s="113"/>
      <c r="C22" s="113"/>
      <c r="D22" s="116"/>
      <c r="E22" s="116"/>
      <c r="F22" s="263"/>
      <c r="G22" s="263"/>
      <c r="H22" s="2"/>
    </row>
    <row r="23" spans="1:8" x14ac:dyDescent="0.25">
      <c r="A23" s="195"/>
      <c r="B23" s="120" t="s">
        <v>255</v>
      </c>
      <c r="C23" s="121"/>
      <c r="D23" s="330">
        <v>650</v>
      </c>
      <c r="E23" s="331">
        <v>650</v>
      </c>
      <c r="F23" s="331">
        <v>1720</v>
      </c>
      <c r="G23" s="346">
        <v>2970</v>
      </c>
      <c r="H23" s="2"/>
    </row>
    <row r="24" spans="1:8" x14ac:dyDescent="0.25">
      <c r="A24" s="195"/>
      <c r="B24" s="143" t="s">
        <v>257</v>
      </c>
      <c r="C24" s="144"/>
      <c r="D24" s="333">
        <f>D26-D23-D25</f>
        <v>11350</v>
      </c>
      <c r="E24" s="333">
        <f t="shared" ref="E24:F24" si="3">E26-E23-E25</f>
        <v>11850</v>
      </c>
      <c r="F24" s="333">
        <f t="shared" si="3"/>
        <v>11350</v>
      </c>
      <c r="G24" s="335">
        <f>G26-G23-G25</f>
        <v>8850</v>
      </c>
      <c r="H24" s="2"/>
    </row>
    <row r="25" spans="1:8" x14ac:dyDescent="0.25">
      <c r="A25" s="195"/>
      <c r="B25" s="143" t="s">
        <v>105</v>
      </c>
      <c r="C25" s="144"/>
      <c r="D25" s="333">
        <v>150</v>
      </c>
      <c r="E25" s="334">
        <v>150</v>
      </c>
      <c r="F25" s="334">
        <v>150</v>
      </c>
      <c r="G25" s="335">
        <v>150</v>
      </c>
      <c r="H25" s="2"/>
    </row>
    <row r="26" spans="1:8" x14ac:dyDescent="0.25">
      <c r="A26" s="195"/>
      <c r="B26" s="172" t="s">
        <v>1149</v>
      </c>
      <c r="C26" s="174"/>
      <c r="D26" s="337">
        <f>D21</f>
        <v>12150</v>
      </c>
      <c r="E26" s="337">
        <f t="shared" ref="E26:F26" si="4">E21</f>
        <v>12650</v>
      </c>
      <c r="F26" s="337">
        <f t="shared" si="4"/>
        <v>13220</v>
      </c>
      <c r="G26" s="338">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1155</v>
      </c>
      <c r="B29" s="261" t="s">
        <v>1156</v>
      </c>
      <c r="C29" s="2"/>
      <c r="D29" s="2"/>
      <c r="E29" s="2"/>
      <c r="F29" s="2"/>
      <c r="G29" s="2"/>
      <c r="H29" s="2"/>
    </row>
    <row r="30" spans="1:8" x14ac:dyDescent="0.25">
      <c r="A30" s="2"/>
      <c r="B30" s="113"/>
      <c r="C30" s="113"/>
      <c r="D30" s="327">
        <f>D10</f>
        <v>2024</v>
      </c>
      <c r="E30" s="328">
        <f>E10</f>
        <v>2023</v>
      </c>
      <c r="F30" s="328">
        <f>F10</f>
        <v>2022</v>
      </c>
      <c r="G30" s="329">
        <f>G10</f>
        <v>2021</v>
      </c>
      <c r="H30" s="2"/>
    </row>
    <row r="31" spans="1:8" x14ac:dyDescent="0.25">
      <c r="A31" s="195"/>
      <c r="B31" s="120" t="s">
        <v>1147</v>
      </c>
      <c r="C31" s="121"/>
      <c r="D31" s="331">
        <v>0</v>
      </c>
      <c r="E31" s="331">
        <v>0</v>
      </c>
      <c r="F31" s="331">
        <v>0</v>
      </c>
      <c r="G31" s="332">
        <v>0</v>
      </c>
      <c r="H31" s="2"/>
    </row>
    <row r="32" spans="1:8" x14ac:dyDescent="0.25">
      <c r="A32" s="195"/>
      <c r="B32" s="143" t="s">
        <v>1148</v>
      </c>
      <c r="C32" s="144"/>
      <c r="D32" s="334">
        <f>D33-D31</f>
        <v>2000</v>
      </c>
      <c r="E32" s="334">
        <f t="shared" ref="E32:F32" si="5">E33-E31</f>
        <v>1000</v>
      </c>
      <c r="F32" s="334">
        <f t="shared" si="5"/>
        <v>2500</v>
      </c>
      <c r="G32" s="361">
        <f>G33-G31</f>
        <v>3000</v>
      </c>
      <c r="H32" s="2"/>
    </row>
    <row r="33" spans="1:8" x14ac:dyDescent="0.25">
      <c r="A33" s="195"/>
      <c r="B33" s="172" t="s">
        <v>1149</v>
      </c>
      <c r="C33" s="174"/>
      <c r="D33" s="337">
        <f>D41</f>
        <v>2000</v>
      </c>
      <c r="E33" s="337">
        <f t="shared" ref="E33:F33" si="6">E41</f>
        <v>1000</v>
      </c>
      <c r="F33" s="337">
        <f t="shared" si="6"/>
        <v>2500</v>
      </c>
      <c r="G33" s="338">
        <f>G41</f>
        <v>3000</v>
      </c>
      <c r="H33" s="2"/>
    </row>
    <row r="34" spans="1:8" x14ac:dyDescent="0.25">
      <c r="A34" s="195"/>
      <c r="B34" s="113"/>
      <c r="C34" s="113"/>
      <c r="D34" s="116"/>
      <c r="E34" s="116"/>
      <c r="F34" s="116"/>
      <c r="G34" s="116"/>
      <c r="H34" s="2"/>
    </row>
    <row r="35" spans="1:8" x14ac:dyDescent="0.25">
      <c r="A35" s="195"/>
      <c r="B35" s="120" t="s">
        <v>1150</v>
      </c>
      <c r="C35" s="121"/>
      <c r="D35" s="331">
        <v>2000</v>
      </c>
      <c r="E35" s="331">
        <v>1000</v>
      </c>
      <c r="F35" s="331">
        <v>2500</v>
      </c>
      <c r="G35" s="332">
        <v>3000</v>
      </c>
      <c r="H35" s="2"/>
    </row>
    <row r="36" spans="1:8" x14ac:dyDescent="0.25">
      <c r="A36" s="195"/>
      <c r="B36" s="143" t="s">
        <v>1151</v>
      </c>
      <c r="C36" s="144"/>
      <c r="D36" s="334">
        <v>0</v>
      </c>
      <c r="E36" s="334">
        <v>0</v>
      </c>
      <c r="F36" s="334">
        <v>0</v>
      </c>
      <c r="G36" s="335">
        <v>0</v>
      </c>
      <c r="H36" s="2"/>
    </row>
    <row r="37" spans="1:8" x14ac:dyDescent="0.25">
      <c r="A37" s="195"/>
      <c r="B37" s="143" t="s">
        <v>1152</v>
      </c>
      <c r="C37" s="144"/>
      <c r="D37" s="334">
        <v>0</v>
      </c>
      <c r="E37" s="334">
        <v>0</v>
      </c>
      <c r="F37" s="334">
        <v>0</v>
      </c>
      <c r="G37" s="335">
        <v>0</v>
      </c>
      <c r="H37" s="2"/>
    </row>
    <row r="38" spans="1:8" x14ac:dyDescent="0.25">
      <c r="A38" s="195"/>
      <c r="B38" s="143" t="s">
        <v>1153</v>
      </c>
      <c r="C38" s="144"/>
      <c r="D38" s="334">
        <v>0</v>
      </c>
      <c r="E38" s="334">
        <v>0</v>
      </c>
      <c r="F38" s="334">
        <v>0</v>
      </c>
      <c r="G38" s="335">
        <v>0</v>
      </c>
      <c r="H38" s="2"/>
    </row>
    <row r="39" spans="1:8" x14ac:dyDescent="0.25">
      <c r="A39" s="195"/>
      <c r="B39" s="262" t="s">
        <v>1154</v>
      </c>
      <c r="C39" s="144"/>
      <c r="D39" s="334">
        <v>0</v>
      </c>
      <c r="E39" s="334">
        <v>0</v>
      </c>
      <c r="F39" s="334">
        <v>0</v>
      </c>
      <c r="G39" s="335">
        <v>0</v>
      </c>
      <c r="H39" s="2"/>
    </row>
    <row r="40" spans="1:8" x14ac:dyDescent="0.25">
      <c r="A40" s="195"/>
      <c r="B40" s="143" t="s">
        <v>105</v>
      </c>
      <c r="C40" s="144"/>
      <c r="D40" s="334">
        <v>0</v>
      </c>
      <c r="E40" s="334">
        <v>0</v>
      </c>
      <c r="F40" s="334">
        <v>0</v>
      </c>
      <c r="G40" s="361">
        <v>0</v>
      </c>
      <c r="H40" s="2"/>
    </row>
    <row r="41" spans="1:8" x14ac:dyDescent="0.25">
      <c r="A41" s="195"/>
      <c r="B41" s="172" t="s">
        <v>1149</v>
      </c>
      <c r="C41" s="174"/>
      <c r="D41" s="337">
        <f>D35+D36</f>
        <v>2000</v>
      </c>
      <c r="E41" s="337">
        <f t="shared" ref="E41:F41" si="7">E35+E36</f>
        <v>1000</v>
      </c>
      <c r="F41" s="337">
        <f t="shared" si="7"/>
        <v>2500</v>
      </c>
      <c r="G41" s="362">
        <f>G35+G36</f>
        <v>3000</v>
      </c>
      <c r="H41" s="2"/>
    </row>
    <row r="42" spans="1:8" x14ac:dyDescent="0.25">
      <c r="A42" s="195"/>
      <c r="B42" s="113"/>
      <c r="C42" s="113"/>
      <c r="D42" s="116"/>
      <c r="E42" s="116"/>
      <c r="F42" s="116"/>
      <c r="G42" s="116"/>
      <c r="H42" s="2"/>
    </row>
    <row r="43" spans="1:8" x14ac:dyDescent="0.25">
      <c r="A43" s="195"/>
      <c r="B43" s="120" t="s">
        <v>255</v>
      </c>
      <c r="C43" s="121"/>
      <c r="D43" s="331">
        <v>0</v>
      </c>
      <c r="E43" s="331">
        <v>0</v>
      </c>
      <c r="F43" s="331">
        <v>0</v>
      </c>
      <c r="G43" s="332">
        <v>0</v>
      </c>
      <c r="H43" s="2"/>
    </row>
    <row r="44" spans="1:8" x14ac:dyDescent="0.25">
      <c r="A44" s="195"/>
      <c r="B44" s="143" t="s">
        <v>257</v>
      </c>
      <c r="C44" s="144"/>
      <c r="D44" s="334">
        <f>D46-D43-D45</f>
        <v>2000</v>
      </c>
      <c r="E44" s="334">
        <f t="shared" ref="E44:F44" si="8">E46-E43-E45</f>
        <v>1000</v>
      </c>
      <c r="F44" s="334">
        <f t="shared" si="8"/>
        <v>2500</v>
      </c>
      <c r="G44" s="335">
        <f>G46-G43-G45</f>
        <v>3000</v>
      </c>
      <c r="H44" s="2"/>
    </row>
    <row r="45" spans="1:8" x14ac:dyDescent="0.25">
      <c r="A45" s="195"/>
      <c r="B45" s="143" t="s">
        <v>105</v>
      </c>
      <c r="C45" s="144"/>
      <c r="D45" s="334">
        <v>0</v>
      </c>
      <c r="E45" s="334">
        <v>0</v>
      </c>
      <c r="F45" s="334">
        <v>0</v>
      </c>
      <c r="G45" s="335">
        <v>0</v>
      </c>
      <c r="H45" s="2"/>
    </row>
    <row r="46" spans="1:8" x14ac:dyDescent="0.25">
      <c r="A46" s="195"/>
      <c r="B46" s="172" t="s">
        <v>1149</v>
      </c>
      <c r="C46" s="174"/>
      <c r="D46" s="337">
        <f>D41</f>
        <v>2000</v>
      </c>
      <c r="E46" s="337">
        <f t="shared" ref="E46:F46" si="9">E41</f>
        <v>1000</v>
      </c>
      <c r="F46" s="337">
        <f t="shared" si="9"/>
        <v>2500</v>
      </c>
      <c r="G46" s="362">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31-12-2024</dc:title>
  <dc:creator>Societe Generale</dc:creator>
  <cp:lastModifiedBy>ANDRE Patrick CommPco</cp:lastModifiedBy>
  <cp:lastPrinted>2022-04-21T14:32:02Z</cp:lastPrinted>
  <dcterms:created xsi:type="dcterms:W3CDTF">2020-12-29T15:50:15Z</dcterms:created>
  <dcterms:modified xsi:type="dcterms:W3CDTF">2025-02-03T10:12:04Z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